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Data Dictionary" sheetId="1" r:id="rId1"/>
    <sheet name="Sample Data Set" sheetId="2" r:id="rId2"/>
    <sheet name="&lt;4 RPD " sheetId="3" r:id="rId3"/>
    <sheet name="&gt;4 RPD" sheetId="4" r:id="rId4"/>
  </sheets>
  <definedNames/>
  <calcPr fullCalcOnLoad="1"/>
</workbook>
</file>

<file path=xl/sharedStrings.xml><?xml version="1.0" encoding="utf-8"?>
<sst xmlns="http://schemas.openxmlformats.org/spreadsheetml/2006/main" count="517" uniqueCount="99">
  <si>
    <t>Start Date</t>
  </si>
  <si>
    <t>Address</t>
  </si>
  <si>
    <t>City</t>
  </si>
  <si>
    <t>State</t>
  </si>
  <si>
    <t>Zip</t>
  </si>
  <si>
    <t>1035 Outer Park Drive</t>
  </si>
  <si>
    <t>Springfield</t>
  </si>
  <si>
    <t>IL</t>
  </si>
  <si>
    <t>N</t>
  </si>
  <si>
    <t>CR</t>
  </si>
  <si>
    <t>Average</t>
  </si>
  <si>
    <t>C</t>
  </si>
  <si>
    <t>Y</t>
  </si>
  <si>
    <t>1301 Knotts Street</t>
  </si>
  <si>
    <t>B</t>
  </si>
  <si>
    <t>1 Old State Capitol Plaza</t>
  </si>
  <si>
    <t>S</t>
  </si>
  <si>
    <t>Both &gt;4
RPD</t>
  </si>
  <si>
    <t>Both &lt;4
RPD</t>
  </si>
  <si>
    <t>123 Fourth Street</t>
  </si>
  <si>
    <t>ABC</t>
  </si>
  <si>
    <t>Placed
By</t>
  </si>
  <si>
    <t>Retrieved
By</t>
  </si>
  <si>
    <t>Placement
Hours</t>
  </si>
  <si>
    <t>Retrieval
Hours</t>
  </si>
  <si>
    <t>ABC
Hours</t>
  </si>
  <si>
    <t>DEF
Hours</t>
  </si>
  <si>
    <t>DEF</t>
  </si>
  <si>
    <t>ABC
WLM</t>
  </si>
  <si>
    <t>DEF
WLM</t>
  </si>
  <si>
    <t>Radon
Conc.</t>
  </si>
  <si>
    <t>ABC
Accum</t>
  </si>
  <si>
    <t>DEF
Accum</t>
  </si>
  <si>
    <t>345 Sixth Street</t>
  </si>
  <si>
    <t>Jacksonville</t>
  </si>
  <si>
    <t>O</t>
  </si>
  <si>
    <t>Homeowner violated closed house conditions</t>
  </si>
  <si>
    <t>First Floor Above Basement with dirt floor.</t>
  </si>
  <si>
    <t>A</t>
  </si>
  <si>
    <t>P</t>
  </si>
  <si>
    <t>09154-1105</t>
  </si>
  <si>
    <t>11294-1003</t>
  </si>
  <si>
    <t>13248-1045</t>
  </si>
  <si>
    <t>12175-1118</t>
  </si>
  <si>
    <t>09197-1009</t>
  </si>
  <si>
    <t>10128-1121</t>
  </si>
  <si>
    <t xml:space="preserve"> </t>
  </si>
  <si>
    <t>R</t>
  </si>
  <si>
    <t>M</t>
  </si>
  <si>
    <t>Real Estate?</t>
  </si>
  <si>
    <t>Floor Level</t>
  </si>
  <si>
    <t>U</t>
  </si>
  <si>
    <t>Street Address where the measurement(s) was taken</t>
  </si>
  <si>
    <t>City Name</t>
  </si>
  <si>
    <t>State abbreviation. Please use two letter postal abbreviations (i.e. IL, MO, IA)</t>
  </si>
  <si>
    <t>5 digit zip code. Please do not include the Plus 4 extension</t>
  </si>
  <si>
    <t xml:space="preserve">Date test began. </t>
  </si>
  <si>
    <t>MM/DD/YYYY</t>
  </si>
  <si>
    <t>Stop Date</t>
  </si>
  <si>
    <t xml:space="preserve">Date test completed. </t>
  </si>
  <si>
    <t>Mitigation System?</t>
  </si>
  <si>
    <t>If a mitigation system is currently in use. Enter Y for Yes, N for No.</t>
  </si>
  <si>
    <t>Y = Yes
N = No</t>
  </si>
  <si>
    <t>Measurement Value</t>
  </si>
  <si>
    <t>Results of the measurements taken in pCi/L. Enter only the number. Do NOT show more than one decimal place (i.e. 4.0 not 4.01)</t>
  </si>
  <si>
    <t>X.X</t>
  </si>
  <si>
    <t xml:space="preserve">Indicator of the building being tested for radon due to a Real Estate transaction or not.                                                                                                       </t>
  </si>
  <si>
    <t>1 = Yes
0 = No</t>
  </si>
  <si>
    <t xml:space="preserve">The floor level in the building where the Radon test was conducted.  </t>
  </si>
  <si>
    <t xml:space="preserve">B = Basement
F1 = 1st floor 
F2 = 2nd floor
F3 = 3rd floor
F4 = above 3rd floor
O = Other  
U = Unknown                                                            </t>
  </si>
  <si>
    <t>Location Type</t>
  </si>
  <si>
    <t>Location where test was performed. Please use one of the following codes: B for basement, C for above crawlspace, S for above slab, and O for other.</t>
  </si>
  <si>
    <t>B = Basement
C = Crawlspace
S = Slab-on-grade
O = Other</t>
  </si>
  <si>
    <t>Location Other Description</t>
  </si>
  <si>
    <t>Device Type</t>
  </si>
  <si>
    <t>Enter the two letter code for the type of device used for the test (i.e. AC, AT, CR, LS, ES, etc.) Please refer to Appendix C of the Adopted Rule for a complete list of the device types and their associated codes.</t>
  </si>
  <si>
    <t>AC = Activated Charcoal Adsorption    
AT = alpha track        
ES = Short-term electret        
EL = Long-term electret        
CR = continuous radon monitor        
CW = continuous working level monitor        
LS = Charcoal Liquid Scintillation           
WL = Working Level</t>
  </si>
  <si>
    <t>Valid Test?</t>
  </si>
  <si>
    <t>Y for Yes, N for No.</t>
  </si>
  <si>
    <t>Invalid Reason</t>
  </si>
  <si>
    <t>Active or Passive Mitigation</t>
  </si>
  <si>
    <t>One letter abbreviation describing if mitigation system in active or passive (P or A)</t>
  </si>
  <si>
    <t>A = Active
P = Passive</t>
  </si>
  <si>
    <t>Tag Number</t>
  </si>
  <si>
    <t>The number of the IEMA issued tag on systems installed after November 1, 2009. Should be in the format 12345-6789</t>
  </si>
  <si>
    <t>Building Type</t>
  </si>
  <si>
    <t xml:space="preserve">The designator that represents the building purpose.                                </t>
  </si>
  <si>
    <t xml:space="preserve">R = Residential
N = Non-residential/Commercial
D = Daycare center
S = School 
H= Hospital
G = Government building
CU = Colleges or Universities
I = Institutional
U = Unknown  </t>
  </si>
  <si>
    <t>F1</t>
  </si>
  <si>
    <t>Is Data Piece Required?</t>
  </si>
  <si>
    <t>Only Acceptable Formatting</t>
  </si>
  <si>
    <t>Field Name</t>
  </si>
  <si>
    <t>Field Description</t>
  </si>
  <si>
    <t>XXXXX</t>
  </si>
  <si>
    <t>N/A</t>
  </si>
  <si>
    <t>Brief Text Narrative, or
N or N/A = Not Applicable</t>
  </si>
  <si>
    <t>If location was specified O, please describe the location. Otherwise enter N or N/A</t>
  </si>
  <si>
    <t>Brief description of why the test was invalid (i.e. Closed house conditions violated, Test tampered with, etc.). If the test was valid enter N or N/A for Not Applicable.</t>
  </si>
  <si>
    <t>#####-####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</si>
</sst>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\ AM/PM"/>
    <numFmt numFmtId="165" formatCode="mmmm\-yy"/>
    <numFmt numFmtId="166" formatCode="m/d"/>
    <numFmt numFmtId="167" formatCode="mmm"/>
    <numFmt numFmtId="168" formatCode="0.0"/>
    <numFmt numFmtId="169" formatCode="mmmm\ d\,\ yyyy"/>
    <numFmt numFmtId="170" formatCode="m/d/yy\ h:mm\ AM/PM"/>
    <numFmt numFmtId="171" formatCode="0.00000"/>
    <numFmt numFmtId="172" formatCode="m/d/yy"/>
    <numFmt numFmtId="173" formatCode="myy"/>
    <numFmt numFmtId="174" formatCode="m/yy"/>
    <numFmt numFmtId="175" formatCode="mmm/yy"/>
    <numFmt numFmtId="176" formatCode="[$-409]dddd\,\ mmmm\ dd\,\ yyyy"/>
    <numFmt numFmtId="177" formatCode="[$-409]mmm\-yy;@"/>
    <numFmt numFmtId="178" formatCode="[$-409]dddd\,\ mmmm\ d\,\ 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1"/>
      <color indexed="8"/>
      <name val="Calibri"/>
      <family val="2"/>
    </font>
    <font>
      <b/>
      <sz val="2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62626"/>
      <name val="Verdana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8" fontId="1" fillId="5" borderId="10" xfId="0" applyNumberFormat="1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 vertical="center" wrapText="1"/>
    </xf>
    <xf numFmtId="9" fontId="4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68" fontId="1" fillId="5" borderId="10" xfId="0" applyNumberFormat="1" applyFont="1" applyFill="1" applyBorder="1" applyAlignment="1">
      <alignment horizontal="center" wrapText="1"/>
    </xf>
    <xf numFmtId="171" fontId="1" fillId="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168" fontId="0" fillId="5" borderId="10" xfId="0" applyNumberFormat="1" applyFill="1" applyBorder="1" applyAlignment="1">
      <alignment horizontal="center" vertical="center"/>
    </xf>
    <xf numFmtId="171" fontId="0" fillId="5" borderId="10" xfId="0" applyNumberFormat="1" applyFill="1" applyBorder="1" applyAlignment="1">
      <alignment horizontal="center" vertical="center"/>
    </xf>
    <xf numFmtId="168" fontId="0" fillId="5" borderId="10" xfId="0" applyNumberFormat="1" applyFill="1" applyBorder="1" applyAlignment="1">
      <alignment vertical="center"/>
    </xf>
    <xf numFmtId="9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168" fontId="0" fillId="5" borderId="10" xfId="0" applyNumberFormat="1" applyFill="1" applyBorder="1" applyAlignment="1">
      <alignment horizontal="center"/>
    </xf>
    <xf numFmtId="171" fontId="0" fillId="5" borderId="10" xfId="0" applyNumberFormat="1" applyFill="1" applyBorder="1" applyAlignment="1">
      <alignment horizontal="center"/>
    </xf>
    <xf numFmtId="9" fontId="0" fillId="5" borderId="10" xfId="0" applyNumberFormat="1" applyFill="1" applyBorder="1" applyAlignment="1">
      <alignment vertical="center"/>
    </xf>
    <xf numFmtId="168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168" fontId="0" fillId="5" borderId="10" xfId="0" applyNumberFormat="1" applyFill="1" applyBorder="1" applyAlignment="1">
      <alignment horizontal="center" vertical="center"/>
    </xf>
    <xf numFmtId="9" fontId="0" fillId="5" borderId="10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1"/>
      </font>
    </dxf>
    <dxf>
      <font>
        <color indexed="13"/>
      </font>
    </dxf>
    <dxf>
      <font>
        <color indexed="10"/>
      </font>
    </dxf>
    <dxf>
      <font>
        <color indexed="11"/>
      </font>
    </dxf>
    <dxf>
      <font>
        <color indexed="13"/>
      </font>
    </dxf>
    <dxf>
      <font>
        <color indexed="10"/>
      </font>
    </dxf>
    <dxf>
      <font>
        <color indexed="11"/>
      </font>
    </dxf>
    <dxf>
      <font>
        <color indexed="13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Duplicates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Where Average &lt;4 pCi/L</a:t>
            </a:r>
          </a:p>
        </c:rich>
      </c:tx>
      <c:layout>
        <c:manualLayout>
          <c:xMode val="factor"/>
          <c:yMode val="factor"/>
          <c:x val="0.00175"/>
          <c:y val="-0.0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5"/>
          <c:w val="0.8917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'Sample Data Set'!$F$2:$F$33</c:f>
              <c:strCache>
                <c:ptCount val="32"/>
                <c:pt idx="0">
                  <c:v>45568</c:v>
                </c:pt>
                <c:pt idx="1">
                  <c:v>45568</c:v>
                </c:pt>
                <c:pt idx="2">
                  <c:v>45572</c:v>
                </c:pt>
                <c:pt idx="3">
                  <c:v>45575</c:v>
                </c:pt>
                <c:pt idx="4">
                  <c:v>45575</c:v>
                </c:pt>
                <c:pt idx="5">
                  <c:v>45579</c:v>
                </c:pt>
                <c:pt idx="6">
                  <c:v>45579</c:v>
                </c:pt>
                <c:pt idx="7">
                  <c:v>45599</c:v>
                </c:pt>
                <c:pt idx="8">
                  <c:v>45599</c:v>
                </c:pt>
                <c:pt idx="9">
                  <c:v>45603</c:v>
                </c:pt>
                <c:pt idx="10">
                  <c:v>45606</c:v>
                </c:pt>
                <c:pt idx="11">
                  <c:v>45606</c:v>
                </c:pt>
                <c:pt idx="12">
                  <c:v>45610</c:v>
                </c:pt>
                <c:pt idx="13">
                  <c:v>45610</c:v>
                </c:pt>
                <c:pt idx="14">
                  <c:v>45619</c:v>
                </c:pt>
                <c:pt idx="15">
                  <c:v>45619</c:v>
                </c:pt>
                <c:pt idx="16">
                  <c:v>45623</c:v>
                </c:pt>
                <c:pt idx="17">
                  <c:v>45626</c:v>
                </c:pt>
                <c:pt idx="18">
                  <c:v>45626</c:v>
                </c:pt>
                <c:pt idx="19">
                  <c:v>45630</c:v>
                </c:pt>
                <c:pt idx="20">
                  <c:v>45630</c:v>
                </c:pt>
                <c:pt idx="21">
                  <c:v>45639</c:v>
                </c:pt>
                <c:pt idx="22">
                  <c:v>45639</c:v>
                </c:pt>
                <c:pt idx="23">
                  <c:v>45643</c:v>
                </c:pt>
                <c:pt idx="24">
                  <c:v>45646</c:v>
                </c:pt>
                <c:pt idx="25">
                  <c:v>45646</c:v>
                </c:pt>
                <c:pt idx="26">
                  <c:v>45650</c:v>
                </c:pt>
                <c:pt idx="27">
                  <c:v>45650</c:v>
                </c:pt>
                <c:pt idx="28">
                  <c:v>45653</c:v>
                </c:pt>
                <c:pt idx="29">
                  <c:v>45653</c:v>
                </c:pt>
                <c:pt idx="30">
                  <c:v>45653</c:v>
                </c:pt>
                <c:pt idx="31">
                  <c:v>45654</c:v>
                </c:pt>
              </c:strCache>
            </c:strRef>
          </c:xVal>
          <c:yVal>
            <c:numRef>
              <c:f>'Sample Data Set'!$U$2:$U$33</c:f>
              <c:numCache>
                <c:ptCount val="32"/>
                <c:pt idx="0">
                  <c:v>0</c:v>
                </c:pt>
                <c:pt idx="3">
                  <c:v>0.33333333333333326</c:v>
                </c:pt>
                <c:pt idx="5">
                  <c:v>0</c:v>
                </c:pt>
                <c:pt idx="7">
                  <c:v>0</c:v>
                </c:pt>
                <c:pt idx="10">
                  <c:v>0.9473684210526315</c:v>
                </c:pt>
                <c:pt idx="12">
                  <c:v>0</c:v>
                </c:pt>
                <c:pt idx="14">
                  <c:v>0</c:v>
                </c:pt>
                <c:pt idx="17">
                  <c:v>0.10526315789473682</c:v>
                </c:pt>
                <c:pt idx="19">
                  <c:v>0</c:v>
                </c:pt>
                <c:pt idx="21">
                  <c:v>0.26415094339622647</c:v>
                </c:pt>
                <c:pt idx="24">
                  <c:v>0</c:v>
                </c:pt>
                <c:pt idx="26">
                  <c:v>0</c:v>
                </c:pt>
                <c:pt idx="28">
                  <c:v>0.5306122448979592</c:v>
                </c:pt>
              </c:numCache>
            </c:numRef>
          </c:yVal>
          <c:smooth val="0"/>
        </c:ser>
        <c:axId val="20577174"/>
        <c:axId val="50976839"/>
      </c:scatterChart>
      <c:valAx>
        <c:axId val="20577174"/>
        <c:scaling>
          <c:orientation val="minMax"/>
          <c:max val="45657"/>
          <c:min val="45292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6839"/>
        <c:crossesAt val="0.001"/>
        <c:crossBetween val="midCat"/>
        <c:dispUnits/>
        <c:majorUnit val="31"/>
        <c:minorUnit val="2"/>
      </c:valAx>
      <c:valAx>
        <c:axId val="50976839"/>
        <c:scaling>
          <c:orientation val="minMax"/>
          <c:max val="1"/>
          <c:min val="0.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577174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Duplicates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Where Average ≥4pCi/L</a:t>
            </a:r>
          </a:p>
        </c:rich>
      </c:tx>
      <c:layout>
        <c:manualLayout>
          <c:xMode val="factor"/>
          <c:yMode val="factor"/>
          <c:x val="0.00175"/>
          <c:y val="-0.0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675"/>
          <c:w val="0.8995"/>
          <c:h val="0.8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'Sample Data Set'!$F$2:$F$33</c:f>
              <c:strCache>
                <c:ptCount val="32"/>
                <c:pt idx="0">
                  <c:v>45568</c:v>
                </c:pt>
                <c:pt idx="1">
                  <c:v>45568</c:v>
                </c:pt>
                <c:pt idx="2">
                  <c:v>45572</c:v>
                </c:pt>
                <c:pt idx="3">
                  <c:v>45575</c:v>
                </c:pt>
                <c:pt idx="4">
                  <c:v>45575</c:v>
                </c:pt>
                <c:pt idx="5">
                  <c:v>45579</c:v>
                </c:pt>
                <c:pt idx="6">
                  <c:v>45579</c:v>
                </c:pt>
                <c:pt idx="7">
                  <c:v>45599</c:v>
                </c:pt>
                <c:pt idx="8">
                  <c:v>45599</c:v>
                </c:pt>
                <c:pt idx="9">
                  <c:v>45603</c:v>
                </c:pt>
                <c:pt idx="10">
                  <c:v>45606</c:v>
                </c:pt>
                <c:pt idx="11">
                  <c:v>45606</c:v>
                </c:pt>
                <c:pt idx="12">
                  <c:v>45610</c:v>
                </c:pt>
                <c:pt idx="13">
                  <c:v>45610</c:v>
                </c:pt>
                <c:pt idx="14">
                  <c:v>45619</c:v>
                </c:pt>
                <c:pt idx="15">
                  <c:v>45619</c:v>
                </c:pt>
                <c:pt idx="16">
                  <c:v>45623</c:v>
                </c:pt>
                <c:pt idx="17">
                  <c:v>45626</c:v>
                </c:pt>
                <c:pt idx="18">
                  <c:v>45626</c:v>
                </c:pt>
                <c:pt idx="19">
                  <c:v>45630</c:v>
                </c:pt>
                <c:pt idx="20">
                  <c:v>45630</c:v>
                </c:pt>
                <c:pt idx="21">
                  <c:v>45639</c:v>
                </c:pt>
                <c:pt idx="22">
                  <c:v>45639</c:v>
                </c:pt>
                <c:pt idx="23">
                  <c:v>45643</c:v>
                </c:pt>
                <c:pt idx="24">
                  <c:v>45646</c:v>
                </c:pt>
                <c:pt idx="25">
                  <c:v>45646</c:v>
                </c:pt>
                <c:pt idx="26">
                  <c:v>45650</c:v>
                </c:pt>
                <c:pt idx="27">
                  <c:v>45650</c:v>
                </c:pt>
                <c:pt idx="28">
                  <c:v>45653</c:v>
                </c:pt>
                <c:pt idx="29">
                  <c:v>45653</c:v>
                </c:pt>
                <c:pt idx="30">
                  <c:v>45653</c:v>
                </c:pt>
                <c:pt idx="31">
                  <c:v>45654</c:v>
                </c:pt>
              </c:strCache>
            </c:strRef>
          </c:xVal>
          <c:yVal>
            <c:numRef>
              <c:f>'Sample Data Set'!$T$2:$T$33</c:f>
              <c:numCache>
                <c:ptCount val="32"/>
                <c:pt idx="0">
                  <c:v>0</c:v>
                </c:pt>
                <c:pt idx="3">
                  <c:v>0</c:v>
                </c:pt>
                <c:pt idx="5">
                  <c:v>0.275992438563327</c:v>
                </c:pt>
                <c:pt idx="7">
                  <c:v>0.29038112522686027</c:v>
                </c:pt>
                <c:pt idx="10">
                  <c:v>0</c:v>
                </c:pt>
                <c:pt idx="12">
                  <c:v>0.08764940239043821</c:v>
                </c:pt>
                <c:pt idx="14">
                  <c:v>0.36842105263157887</c:v>
                </c:pt>
                <c:pt idx="17">
                  <c:v>0</c:v>
                </c:pt>
                <c:pt idx="19">
                  <c:v>0.16352201257861634</c:v>
                </c:pt>
                <c:pt idx="21">
                  <c:v>0</c:v>
                </c:pt>
                <c:pt idx="24">
                  <c:v>0</c:v>
                </c:pt>
                <c:pt idx="26">
                  <c:v>0.11640211640211637</c:v>
                </c:pt>
                <c:pt idx="28">
                  <c:v>0</c:v>
                </c:pt>
              </c:numCache>
            </c:numRef>
          </c:yVal>
          <c:smooth val="0"/>
        </c:ser>
        <c:axId val="56138368"/>
        <c:axId val="35483265"/>
      </c:scatterChart>
      <c:valAx>
        <c:axId val="56138368"/>
        <c:scaling>
          <c:orientation val="minMax"/>
          <c:max val="45657"/>
          <c:min val="45292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At val="0.001"/>
        <c:crossBetween val="midCat"/>
        <c:dispUnits/>
        <c:majorUnit val="31"/>
        <c:minorUnit val="2"/>
      </c:valAx>
      <c:valAx>
        <c:axId val="35483265"/>
        <c:scaling>
          <c:orientation val="minMax"/>
          <c:max val="1"/>
          <c:min val="0.00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13836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0.5" bottom="0.5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0.5" bottom="0.5" header="0.5" footer="0.5"/>
  <pageSetup horizontalDpi="360" verticalDpi="36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0.773</cdr:y>
    </cdr:from>
    <cdr:to>
      <cdr:x>0.87675</cdr:x>
      <cdr:y>0.773</cdr:y>
    </cdr:to>
    <cdr:sp>
      <cdr:nvSpPr>
        <cdr:cNvPr id="1" name="Line 38"/>
        <cdr:cNvSpPr>
          <a:spLocks/>
        </cdr:cNvSpPr>
      </cdr:nvSpPr>
      <cdr:spPr>
        <a:xfrm>
          <a:off x="600075" y="5267325"/>
          <a:ext cx="6981825" cy="0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0.595</cdr:y>
    </cdr:from>
    <cdr:to>
      <cdr:x>0.87675</cdr:x>
      <cdr:y>0.595</cdr:y>
    </cdr:to>
    <cdr:sp>
      <cdr:nvSpPr>
        <cdr:cNvPr id="2" name="Line 39"/>
        <cdr:cNvSpPr>
          <a:spLocks/>
        </cdr:cNvSpPr>
      </cdr:nvSpPr>
      <cdr:spPr>
        <a:xfrm>
          <a:off x="600075" y="4057650"/>
          <a:ext cx="6981825" cy="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0.472</cdr:y>
    </cdr:from>
    <cdr:to>
      <cdr:x>0.87675</cdr:x>
      <cdr:y>0.472</cdr:y>
    </cdr:to>
    <cdr:sp>
      <cdr:nvSpPr>
        <cdr:cNvPr id="3" name="Line 40"/>
        <cdr:cNvSpPr>
          <a:spLocks/>
        </cdr:cNvSpPr>
      </cdr:nvSpPr>
      <cdr:spPr>
        <a:xfrm>
          <a:off x="600075" y="3209925"/>
          <a:ext cx="69818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0.0095</cdr:x>
      <cdr:y>0.458</cdr:y>
    </cdr:from>
    <cdr:to>
      <cdr:x>0.05525</cdr:x>
      <cdr:y>0.48925</cdr:y>
    </cdr:to>
    <cdr:sp>
      <cdr:nvSpPr>
        <cdr:cNvPr id="4" name="Text Box 41"/>
        <cdr:cNvSpPr txBox="1">
          <a:spLocks noChangeArrowheads="1"/>
        </cdr:cNvSpPr>
      </cdr:nvSpPr>
      <cdr:spPr>
        <a:xfrm>
          <a:off x="76200" y="31146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cdr:txBody>
    </cdr:sp>
  </cdr:relSizeAnchor>
  <cdr:relSizeAnchor xmlns:cdr="http://schemas.openxmlformats.org/drawingml/2006/chartDrawing">
    <cdr:from>
      <cdr:x>0.0095</cdr:x>
      <cdr:y>0.5825</cdr:y>
    </cdr:from>
    <cdr:to>
      <cdr:x>0.05525</cdr:x>
      <cdr:y>0.617</cdr:y>
    </cdr:to>
    <cdr:sp>
      <cdr:nvSpPr>
        <cdr:cNvPr id="5" name="Text Box 42"/>
        <cdr:cNvSpPr txBox="1">
          <a:spLocks noChangeArrowheads="1"/>
        </cdr:cNvSpPr>
      </cdr:nvSpPr>
      <cdr:spPr>
        <a:xfrm>
          <a:off x="76200" y="397192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0.0095</cdr:x>
      <cdr:y>0.76125</cdr:y>
    </cdr:from>
    <cdr:to>
      <cdr:x>0.05525</cdr:x>
      <cdr:y>0.78875</cdr:y>
    </cdr:to>
    <cdr:sp>
      <cdr:nvSpPr>
        <cdr:cNvPr id="6" name="Text Box 43"/>
        <cdr:cNvSpPr txBox="1">
          <a:spLocks noChangeArrowheads="1"/>
        </cdr:cNvSpPr>
      </cdr:nvSpPr>
      <cdr:spPr>
        <a:xfrm>
          <a:off x="76200" y="51911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0.8845</cdr:x>
      <cdr:y>0.476</cdr:y>
    </cdr:from>
    <cdr:to>
      <cdr:x>0.98625</cdr:x>
      <cdr:y>0.49725</cdr:y>
    </cdr:to>
    <cdr:sp>
      <cdr:nvSpPr>
        <cdr:cNvPr id="7" name="Text Box 44"/>
        <cdr:cNvSpPr txBox="1">
          <a:spLocks noChangeArrowheads="1"/>
        </cdr:cNvSpPr>
      </cdr:nvSpPr>
      <cdr:spPr>
        <a:xfrm>
          <a:off x="7648575" y="3238500"/>
          <a:ext cx="876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Limit</a:t>
          </a:r>
        </a:p>
      </cdr:txBody>
    </cdr:sp>
  </cdr:relSizeAnchor>
  <cdr:relSizeAnchor xmlns:cdr="http://schemas.openxmlformats.org/drawingml/2006/chartDrawing">
    <cdr:from>
      <cdr:x>0.88575</cdr:x>
      <cdr:y>0.595</cdr:y>
    </cdr:from>
    <cdr:to>
      <cdr:x>0.98625</cdr:x>
      <cdr:y>0.61775</cdr:y>
    </cdr:to>
    <cdr:sp>
      <cdr:nvSpPr>
        <cdr:cNvPr id="8" name="Text Box 45"/>
        <cdr:cNvSpPr txBox="1">
          <a:spLocks noChangeArrowheads="1"/>
        </cdr:cNvSpPr>
      </cdr:nvSpPr>
      <cdr:spPr>
        <a:xfrm>
          <a:off x="7658100" y="4057650"/>
          <a:ext cx="866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Warning Level</a:t>
          </a:r>
        </a:p>
      </cdr:txBody>
    </cdr:sp>
  </cdr:relSizeAnchor>
  <cdr:relSizeAnchor xmlns:cdr="http://schemas.openxmlformats.org/drawingml/2006/chartDrawing">
    <cdr:from>
      <cdr:x>0.8845</cdr:x>
      <cdr:y>0.77375</cdr:y>
    </cdr:from>
    <cdr:to>
      <cdr:x>0.96725</cdr:x>
      <cdr:y>0.79575</cdr:y>
    </cdr:to>
    <cdr:sp>
      <cdr:nvSpPr>
        <cdr:cNvPr id="9" name="Text Box 46"/>
        <cdr:cNvSpPr txBox="1">
          <a:spLocks noChangeArrowheads="1"/>
        </cdr:cNvSpPr>
      </cdr:nvSpPr>
      <cdr:spPr>
        <a:xfrm>
          <a:off x="7648575" y="5276850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Control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0.82225</cdr:y>
    </cdr:from>
    <cdr:to>
      <cdr:x>0.862</cdr:x>
      <cdr:y>0.82225</cdr:y>
    </cdr:to>
    <cdr:sp>
      <cdr:nvSpPr>
        <cdr:cNvPr id="1" name="Line 13"/>
        <cdr:cNvSpPr>
          <a:spLocks/>
        </cdr:cNvSpPr>
      </cdr:nvSpPr>
      <cdr:spPr>
        <a:xfrm>
          <a:off x="438150" y="5600700"/>
          <a:ext cx="7010400" cy="0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0.05275</cdr:x>
      <cdr:y>0.71925</cdr:y>
    </cdr:from>
    <cdr:to>
      <cdr:x>0.861</cdr:x>
      <cdr:y>0.721</cdr:y>
    </cdr:to>
    <cdr:sp>
      <cdr:nvSpPr>
        <cdr:cNvPr id="2" name="Line 14"/>
        <cdr:cNvSpPr>
          <a:spLocks/>
        </cdr:cNvSpPr>
      </cdr:nvSpPr>
      <cdr:spPr>
        <a:xfrm flipV="1">
          <a:off x="447675" y="4895850"/>
          <a:ext cx="6991350" cy="9525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0.05275</cdr:x>
      <cdr:y>0.65875</cdr:y>
    </cdr:from>
    <cdr:to>
      <cdr:x>0.861</cdr:x>
      <cdr:y>0.66025</cdr:y>
    </cdr:to>
    <cdr:sp>
      <cdr:nvSpPr>
        <cdr:cNvPr id="3" name="Line 15"/>
        <cdr:cNvSpPr>
          <a:spLocks/>
        </cdr:cNvSpPr>
      </cdr:nvSpPr>
      <cdr:spPr>
        <a:xfrm>
          <a:off x="447675" y="4486275"/>
          <a:ext cx="6991350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0.63875</cdr:y>
    </cdr:from>
    <cdr:to>
      <cdr:x>0.05375</cdr:x>
      <cdr:y>0.6715</cdr:y>
    </cdr:to>
    <cdr:sp>
      <cdr:nvSpPr>
        <cdr:cNvPr id="4" name="Text Box 16"/>
        <cdr:cNvSpPr txBox="1">
          <a:spLocks noChangeArrowheads="1"/>
        </cdr:cNvSpPr>
      </cdr:nvSpPr>
      <cdr:spPr>
        <a:xfrm>
          <a:off x="66675" y="4352925"/>
          <a:ext cx="390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36%</a:t>
          </a:r>
        </a:p>
      </cdr:txBody>
    </cdr:sp>
  </cdr:relSizeAnchor>
  <cdr:relSizeAnchor xmlns:cdr="http://schemas.openxmlformats.org/drawingml/2006/chartDrawing">
    <cdr:from>
      <cdr:x>0.0085</cdr:x>
      <cdr:y>0.70575</cdr:y>
    </cdr:from>
    <cdr:to>
      <cdr:x>0.05375</cdr:x>
      <cdr:y>0.732</cdr:y>
    </cdr:to>
    <cdr:sp>
      <cdr:nvSpPr>
        <cdr:cNvPr id="5" name="Text Box 17"/>
        <cdr:cNvSpPr txBox="1">
          <a:spLocks noChangeArrowheads="1"/>
        </cdr:cNvSpPr>
      </cdr:nvSpPr>
      <cdr:spPr>
        <a:xfrm>
          <a:off x="66675" y="48101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28%</a:t>
          </a:r>
        </a:p>
      </cdr:txBody>
    </cdr:sp>
  </cdr:relSizeAnchor>
  <cdr:relSizeAnchor xmlns:cdr="http://schemas.openxmlformats.org/drawingml/2006/chartDrawing">
    <cdr:from>
      <cdr:x>0.0105</cdr:x>
      <cdr:y>0.815</cdr:y>
    </cdr:from>
    <cdr:to>
      <cdr:x>0.05525</cdr:x>
      <cdr:y>0.843</cdr:y>
    </cdr:to>
    <cdr:sp>
      <cdr:nvSpPr>
        <cdr:cNvPr id="6" name="Text Box 18"/>
        <cdr:cNvSpPr txBox="1">
          <a:spLocks noChangeArrowheads="1"/>
        </cdr:cNvSpPr>
      </cdr:nvSpPr>
      <cdr:spPr>
        <a:xfrm>
          <a:off x="85725" y="55530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14%</a:t>
          </a:r>
        </a:p>
      </cdr:txBody>
    </cdr:sp>
  </cdr:relSizeAnchor>
  <cdr:relSizeAnchor xmlns:cdr="http://schemas.openxmlformats.org/drawingml/2006/chartDrawing">
    <cdr:from>
      <cdr:x>0.88075</cdr:x>
      <cdr:y>0.6835</cdr:y>
    </cdr:from>
    <cdr:to>
      <cdr:x>0.96525</cdr:x>
      <cdr:y>0.72175</cdr:y>
    </cdr:to>
    <cdr:sp>
      <cdr:nvSpPr>
        <cdr:cNvPr id="7" name="Text Box 19"/>
        <cdr:cNvSpPr txBox="1">
          <a:spLocks noChangeArrowheads="1"/>
        </cdr:cNvSpPr>
      </cdr:nvSpPr>
      <cdr:spPr>
        <a:xfrm>
          <a:off x="7610475" y="465772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Limit</a:t>
          </a:r>
        </a:p>
      </cdr:txBody>
    </cdr:sp>
  </cdr:relSizeAnchor>
  <cdr:relSizeAnchor xmlns:cdr="http://schemas.openxmlformats.org/drawingml/2006/chartDrawing">
    <cdr:from>
      <cdr:x>0.88075</cdr:x>
      <cdr:y>0.7425</cdr:y>
    </cdr:from>
    <cdr:to>
      <cdr:x>0.98725</cdr:x>
      <cdr:y>0.7695</cdr:y>
    </cdr:to>
    <cdr:sp>
      <cdr:nvSpPr>
        <cdr:cNvPr id="8" name="Text Box 20"/>
        <cdr:cNvSpPr txBox="1">
          <a:spLocks noChangeArrowheads="1"/>
        </cdr:cNvSpPr>
      </cdr:nvSpPr>
      <cdr:spPr>
        <a:xfrm>
          <a:off x="7610475" y="505777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Warning Level</a:t>
          </a:r>
        </a:p>
      </cdr:txBody>
    </cdr:sp>
  </cdr:relSizeAnchor>
  <cdr:relSizeAnchor xmlns:cdr="http://schemas.openxmlformats.org/drawingml/2006/chartDrawing">
    <cdr:from>
      <cdr:x>0.8815</cdr:x>
      <cdr:y>0.843</cdr:y>
    </cdr:from>
    <cdr:to>
      <cdr:x>0.95675</cdr:x>
      <cdr:y>0.87225</cdr:y>
    </cdr:to>
    <cdr:sp>
      <cdr:nvSpPr>
        <cdr:cNvPr id="9" name="Text Box 21"/>
        <cdr:cNvSpPr txBox="1">
          <a:spLocks noChangeArrowheads="1"/>
        </cdr:cNvSpPr>
      </cdr:nvSpPr>
      <cdr:spPr>
        <a:xfrm>
          <a:off x="7620000" y="574357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Control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22.8515625" style="48" bestFit="1" customWidth="1"/>
    <col min="2" max="2" width="86.28125" style="33" bestFit="1" customWidth="1"/>
    <col min="3" max="3" width="16.140625" style="34" customWidth="1"/>
    <col min="4" max="4" width="32.8515625" style="26" customWidth="1"/>
  </cols>
  <sheetData>
    <row r="1" spans="1:4" s="46" customFormat="1" ht="25.5">
      <c r="A1" s="43" t="s">
        <v>91</v>
      </c>
      <c r="B1" s="44" t="s">
        <v>92</v>
      </c>
      <c r="C1" s="44" t="s">
        <v>89</v>
      </c>
      <c r="D1" s="45" t="s">
        <v>90</v>
      </c>
    </row>
    <row r="2" spans="1:4" ht="14.25">
      <c r="A2" s="47" t="s">
        <v>1</v>
      </c>
      <c r="B2" s="28" t="s">
        <v>52</v>
      </c>
      <c r="C2" s="40" t="s">
        <v>12</v>
      </c>
      <c r="D2" s="30"/>
    </row>
    <row r="3" spans="1:4" ht="14.25">
      <c r="A3" s="47" t="s">
        <v>2</v>
      </c>
      <c r="B3" s="28" t="s">
        <v>53</v>
      </c>
      <c r="C3" s="40" t="s">
        <v>12</v>
      </c>
      <c r="D3" s="30"/>
    </row>
    <row r="4" spans="1:4" ht="14.25">
      <c r="A4" s="47" t="s">
        <v>3</v>
      </c>
      <c r="B4" s="28" t="s">
        <v>54</v>
      </c>
      <c r="C4" s="40" t="s">
        <v>12</v>
      </c>
      <c r="D4" s="42" t="s">
        <v>7</v>
      </c>
    </row>
    <row r="5" spans="1:4" ht="14.25">
      <c r="A5" s="47" t="s">
        <v>4</v>
      </c>
      <c r="B5" s="28" t="s">
        <v>55</v>
      </c>
      <c r="C5" s="40" t="s">
        <v>12</v>
      </c>
      <c r="D5" s="42" t="s">
        <v>93</v>
      </c>
    </row>
    <row r="6" spans="1:4" ht="14.25">
      <c r="A6" s="47" t="s">
        <v>0</v>
      </c>
      <c r="B6" s="28" t="s">
        <v>56</v>
      </c>
      <c r="C6" s="40" t="s">
        <v>12</v>
      </c>
      <c r="D6" s="30" t="s">
        <v>57</v>
      </c>
    </row>
    <row r="7" spans="1:4" ht="14.25">
      <c r="A7" s="47" t="s">
        <v>58</v>
      </c>
      <c r="B7" s="28" t="s">
        <v>59</v>
      </c>
      <c r="C7" s="40" t="s">
        <v>12</v>
      </c>
      <c r="D7" s="30" t="s">
        <v>57</v>
      </c>
    </row>
    <row r="8" spans="1:4" ht="25.5">
      <c r="A8" s="47" t="s">
        <v>60</v>
      </c>
      <c r="B8" s="28" t="s">
        <v>61</v>
      </c>
      <c r="C8" s="40" t="s">
        <v>12</v>
      </c>
      <c r="D8" s="28" t="s">
        <v>62</v>
      </c>
    </row>
    <row r="9" spans="1:4" ht="25.5">
      <c r="A9" s="47" t="s">
        <v>63</v>
      </c>
      <c r="B9" s="28" t="s">
        <v>64</v>
      </c>
      <c r="C9" s="40" t="s">
        <v>12</v>
      </c>
      <c r="D9" s="30" t="s">
        <v>65</v>
      </c>
    </row>
    <row r="10" spans="1:4" ht="25.5">
      <c r="A10" s="47" t="s">
        <v>49</v>
      </c>
      <c r="B10" s="28" t="s">
        <v>66</v>
      </c>
      <c r="C10" s="40" t="s">
        <v>12</v>
      </c>
      <c r="D10" s="28" t="s">
        <v>67</v>
      </c>
    </row>
    <row r="11" spans="1:4" ht="90.75">
      <c r="A11" s="47" t="s">
        <v>50</v>
      </c>
      <c r="B11" s="28" t="s">
        <v>68</v>
      </c>
      <c r="C11" s="40" t="s">
        <v>12</v>
      </c>
      <c r="D11" s="28" t="s">
        <v>69</v>
      </c>
    </row>
    <row r="12" spans="1:4" ht="51.75">
      <c r="A12" s="47" t="s">
        <v>70</v>
      </c>
      <c r="B12" s="28" t="s">
        <v>71</v>
      </c>
      <c r="C12" s="40" t="s">
        <v>12</v>
      </c>
      <c r="D12" s="41" t="s">
        <v>72</v>
      </c>
    </row>
    <row r="13" spans="1:4" ht="25.5">
      <c r="A13" s="47" t="s">
        <v>73</v>
      </c>
      <c r="B13" s="28" t="s">
        <v>96</v>
      </c>
      <c r="C13" s="40" t="s">
        <v>12</v>
      </c>
      <c r="D13" s="28" t="s">
        <v>95</v>
      </c>
    </row>
    <row r="14" spans="1:4" ht="103.5">
      <c r="A14" s="47" t="s">
        <v>74</v>
      </c>
      <c r="B14" s="31" t="s">
        <v>75</v>
      </c>
      <c r="C14" s="40" t="s">
        <v>12</v>
      </c>
      <c r="D14" s="28" t="s">
        <v>76</v>
      </c>
    </row>
    <row r="15" spans="1:4" ht="25.5">
      <c r="A15" s="47" t="s">
        <v>77</v>
      </c>
      <c r="B15" s="28" t="s">
        <v>78</v>
      </c>
      <c r="C15" s="40" t="s">
        <v>12</v>
      </c>
      <c r="D15" s="28" t="s">
        <v>62</v>
      </c>
    </row>
    <row r="16" spans="1:4" ht="25.5">
      <c r="A16" s="47" t="s">
        <v>79</v>
      </c>
      <c r="B16" s="28" t="s">
        <v>97</v>
      </c>
      <c r="C16" s="29" t="s">
        <v>12</v>
      </c>
      <c r="D16" s="28" t="s">
        <v>95</v>
      </c>
    </row>
    <row r="17" spans="1:4" ht="25.5">
      <c r="A17" s="47" t="s">
        <v>80</v>
      </c>
      <c r="B17" s="28" t="s">
        <v>81</v>
      </c>
      <c r="C17" s="29"/>
      <c r="D17" s="28" t="s">
        <v>82</v>
      </c>
    </row>
    <row r="18" spans="1:4" ht="25.5">
      <c r="A18" s="47" t="s">
        <v>83</v>
      </c>
      <c r="B18" s="28" t="s">
        <v>84</v>
      </c>
      <c r="C18" s="29"/>
      <c r="D18" s="30" t="s">
        <v>98</v>
      </c>
    </row>
    <row r="19" spans="1:4" ht="117">
      <c r="A19" s="47" t="s">
        <v>85</v>
      </c>
      <c r="B19" s="32" t="s">
        <v>86</v>
      </c>
      <c r="C19" s="40" t="s">
        <v>12</v>
      </c>
      <c r="D19" s="28" t="s">
        <v>87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="70" zoomScaleNormal="70" zoomScalePageLayoutView="0" workbookViewId="0" topLeftCell="A1">
      <pane ySplit="1" topLeftCell="A2" activePane="bottomLeft" state="frozen"/>
      <selection pane="topLeft" activeCell="J1" sqref="J1"/>
      <selection pane="bottomLeft" activeCell="C36" sqref="C36"/>
    </sheetView>
  </sheetViews>
  <sheetFormatPr defaultColWidth="8.8515625" defaultRowHeight="12.75"/>
  <cols>
    <col min="1" max="1" width="22.421875" style="9" bestFit="1" customWidth="1"/>
    <col min="2" max="2" width="11.421875" style="10" customWidth="1"/>
    <col min="3" max="3" width="7.421875" style="10" customWidth="1"/>
    <col min="4" max="4" width="6.421875" style="9" bestFit="1" customWidth="1"/>
    <col min="5" max="6" width="10.8515625" style="11" bestFit="1" customWidth="1"/>
    <col min="7" max="7" width="10.00390625" style="10" bestFit="1" customWidth="1"/>
    <col min="8" max="8" width="12.421875" style="12" customWidth="1"/>
    <col min="9" max="9" width="9.140625" style="37" customWidth="1"/>
    <col min="10" max="10" width="9.140625" style="12" customWidth="1"/>
    <col min="11" max="11" width="10.421875" style="10" customWidth="1"/>
    <col min="12" max="12" width="19.7109375" style="10" customWidth="1"/>
    <col min="13" max="15" width="9.140625" style="10" customWidth="1"/>
    <col min="16" max="16" width="23.421875" style="10" bestFit="1" customWidth="1"/>
    <col min="17" max="17" width="10.7109375" style="10" bestFit="1" customWidth="1"/>
    <col min="18" max="18" width="11.7109375" style="10" bestFit="1" customWidth="1"/>
    <col min="19" max="19" width="9.140625" style="22" customWidth="1"/>
    <col min="20" max="20" width="12.421875" style="21" bestFit="1" customWidth="1"/>
    <col min="21" max="21" width="9.140625" style="21" customWidth="1"/>
    <col min="22" max="23" width="13.140625" style="25" customWidth="1"/>
    <col min="24" max="24" width="10.57421875" style="12" bestFit="1" customWidth="1"/>
    <col min="25" max="25" width="9.140625" style="12" customWidth="1"/>
    <col min="26" max="26" width="9.140625" style="19" customWidth="1"/>
    <col min="27" max="27" width="8.8515625" style="23" customWidth="1"/>
    <col min="28" max="28" width="9.140625" style="19" customWidth="1"/>
    <col min="29" max="29" width="9.140625" style="20" customWidth="1"/>
    <col min="30" max="32" width="9.140625" style="18" customWidth="1"/>
    <col min="33" max="16384" width="8.8515625" style="9" customWidth="1"/>
  </cols>
  <sheetData>
    <row r="1" spans="1:32" s="1" customFormat="1" ht="29.25">
      <c r="A1" s="35" t="s">
        <v>1</v>
      </c>
      <c r="B1" s="35" t="s">
        <v>2</v>
      </c>
      <c r="C1" s="35" t="s">
        <v>3</v>
      </c>
      <c r="D1" s="35" t="s">
        <v>4</v>
      </c>
      <c r="E1" s="35" t="s">
        <v>0</v>
      </c>
      <c r="F1" s="35" t="s">
        <v>58</v>
      </c>
      <c r="G1" s="35" t="s">
        <v>60</v>
      </c>
      <c r="H1" s="35" t="s">
        <v>63</v>
      </c>
      <c r="I1" s="36" t="s">
        <v>49</v>
      </c>
      <c r="J1" s="35" t="s">
        <v>50</v>
      </c>
      <c r="K1" s="35" t="s">
        <v>70</v>
      </c>
      <c r="L1" s="35" t="s">
        <v>73</v>
      </c>
      <c r="M1" s="35" t="s">
        <v>74</v>
      </c>
      <c r="N1" s="35" t="s">
        <v>77</v>
      </c>
      <c r="O1" s="35" t="s">
        <v>79</v>
      </c>
      <c r="P1" s="35" t="s">
        <v>80</v>
      </c>
      <c r="Q1" s="35" t="s">
        <v>83</v>
      </c>
      <c r="R1" s="35" t="s">
        <v>85</v>
      </c>
      <c r="S1" s="2" t="s">
        <v>10</v>
      </c>
      <c r="T1" s="3" t="s">
        <v>17</v>
      </c>
      <c r="U1" s="4" t="s">
        <v>18</v>
      </c>
      <c r="V1" s="24" t="s">
        <v>21</v>
      </c>
      <c r="W1" s="24" t="s">
        <v>22</v>
      </c>
      <c r="X1" s="6" t="s">
        <v>23</v>
      </c>
      <c r="Y1" s="6" t="s">
        <v>24</v>
      </c>
      <c r="Z1" s="7" t="s">
        <v>25</v>
      </c>
      <c r="AA1" s="5" t="s">
        <v>26</v>
      </c>
      <c r="AB1" s="7" t="s">
        <v>30</v>
      </c>
      <c r="AC1" s="8" t="s">
        <v>28</v>
      </c>
      <c r="AD1" s="5" t="s">
        <v>29</v>
      </c>
      <c r="AE1" s="5" t="s">
        <v>31</v>
      </c>
      <c r="AF1" s="5" t="s">
        <v>32</v>
      </c>
    </row>
    <row r="2" spans="1:32" ht="12.75">
      <c r="A2" s="9" t="s">
        <v>5</v>
      </c>
      <c r="B2" s="10" t="s">
        <v>6</v>
      </c>
      <c r="C2" s="10" t="s">
        <v>7</v>
      </c>
      <c r="D2" s="9">
        <v>62704</v>
      </c>
      <c r="E2" s="27">
        <v>45566</v>
      </c>
      <c r="F2" s="27">
        <v>45568</v>
      </c>
      <c r="G2" s="10" t="s">
        <v>8</v>
      </c>
      <c r="H2" s="12">
        <v>5.4</v>
      </c>
      <c r="I2" s="37">
        <v>1</v>
      </c>
      <c r="J2" s="10" t="s">
        <v>14</v>
      </c>
      <c r="K2" s="10" t="s">
        <v>14</v>
      </c>
      <c r="L2" s="10" t="s">
        <v>94</v>
      </c>
      <c r="M2" s="10" t="s">
        <v>9</v>
      </c>
      <c r="N2" s="10" t="s">
        <v>12</v>
      </c>
      <c r="O2" s="10" t="s">
        <v>8</v>
      </c>
      <c r="R2" s="10" t="s">
        <v>47</v>
      </c>
      <c r="S2" s="50">
        <f>(H2+H3)/2</f>
        <v>4.65</v>
      </c>
      <c r="T2" s="51" t="str">
        <f>IF(AND(H2&gt;=4,H3&gt;=4),ABS((H2-H3)/((H2+H3)/2)),IF(AND(H2&lt;4,H3&lt;4),,"Review Result"))</f>
        <v>Review Result</v>
      </c>
      <c r="U2" s="51">
        <f>IF(AND(H2&lt;4,H3&lt;4),ABS((H2-H3)/((H2+H3)/2)),)</f>
        <v>0</v>
      </c>
      <c r="V2" s="49" t="s">
        <v>20</v>
      </c>
      <c r="W2" s="49" t="s">
        <v>27</v>
      </c>
      <c r="X2" s="13">
        <v>1</v>
      </c>
      <c r="Y2" s="13">
        <v>0.5</v>
      </c>
      <c r="Z2" s="14">
        <f>IF(AND(V2="ABC",W2="ABC"),X2+Y2,(IF(V2="ABC",X2,(IF(W2="ABC",Y2,0)))))</f>
        <v>1</v>
      </c>
      <c r="AA2" s="14">
        <f>IF(AND(V2="DEF",W2="DEF"),X2+Y2,(IF(V2="DEF",X2,(IF(W2="DEF",Y2,0)))))</f>
        <v>0.5</v>
      </c>
      <c r="AB2" s="14">
        <f>IF(S2&gt;0,S2,H2)</f>
        <v>4.65</v>
      </c>
      <c r="AC2" s="15">
        <f>(((AB2*0.5)/100)*Z2)/170</f>
        <v>0.00013676470588235297</v>
      </c>
      <c r="AD2" s="15">
        <f>(((AB2*0.5)/100)*AA2)/170</f>
        <v>6.838235294117648E-05</v>
      </c>
      <c r="AE2" s="15">
        <f>AC2</f>
        <v>0.00013676470588235297</v>
      </c>
      <c r="AF2" s="15">
        <f>AD2</f>
        <v>6.838235294117648E-05</v>
      </c>
    </row>
    <row r="3" spans="1:32" ht="12.75">
      <c r="A3" s="9" t="s">
        <v>5</v>
      </c>
      <c r="B3" s="10" t="s">
        <v>6</v>
      </c>
      <c r="C3" s="10" t="s">
        <v>7</v>
      </c>
      <c r="D3" s="9">
        <v>62704</v>
      </c>
      <c r="E3" s="27">
        <v>45566</v>
      </c>
      <c r="F3" s="27">
        <v>45568</v>
      </c>
      <c r="G3" s="10" t="s">
        <v>8</v>
      </c>
      <c r="H3" s="12">
        <v>3.9</v>
      </c>
      <c r="I3" s="37">
        <v>1</v>
      </c>
      <c r="J3" s="10" t="s">
        <v>14</v>
      </c>
      <c r="K3" s="10" t="s">
        <v>14</v>
      </c>
      <c r="L3" s="10" t="s">
        <v>94</v>
      </c>
      <c r="M3" s="10" t="s">
        <v>9</v>
      </c>
      <c r="N3" s="10" t="s">
        <v>12</v>
      </c>
      <c r="O3" s="10" t="s">
        <v>8</v>
      </c>
      <c r="R3" s="10" t="s">
        <v>47</v>
      </c>
      <c r="S3" s="50"/>
      <c r="T3" s="51"/>
      <c r="U3" s="51"/>
      <c r="V3" s="49"/>
      <c r="W3" s="49"/>
      <c r="X3" s="13"/>
      <c r="Y3" s="13"/>
      <c r="Z3" s="14"/>
      <c r="AA3" s="14"/>
      <c r="AB3" s="14"/>
      <c r="AC3" s="15"/>
      <c r="AD3" s="15"/>
      <c r="AE3" s="15">
        <f>AE2+AC3</f>
        <v>0.00013676470588235297</v>
      </c>
      <c r="AF3" s="15">
        <f>AF2+AD3</f>
        <v>6.838235294117648E-05</v>
      </c>
    </row>
    <row r="4" spans="1:32" ht="12.75">
      <c r="A4" s="9" t="s">
        <v>13</v>
      </c>
      <c r="B4" s="10" t="s">
        <v>6</v>
      </c>
      <c r="C4" s="10" t="s">
        <v>7</v>
      </c>
      <c r="D4" s="9">
        <v>62702</v>
      </c>
      <c r="E4" s="27">
        <v>45569</v>
      </c>
      <c r="F4" s="27">
        <v>45572</v>
      </c>
      <c r="G4" s="10" t="s">
        <v>8</v>
      </c>
      <c r="H4" s="12">
        <v>3.2</v>
      </c>
      <c r="I4" s="37">
        <v>1</v>
      </c>
      <c r="J4" s="38" t="s">
        <v>88</v>
      </c>
      <c r="K4" s="10" t="s">
        <v>11</v>
      </c>
      <c r="L4" s="10" t="s">
        <v>94</v>
      </c>
      <c r="M4" s="10" t="s">
        <v>9</v>
      </c>
      <c r="N4" s="10" t="s">
        <v>12</v>
      </c>
      <c r="O4" s="10" t="s">
        <v>8</v>
      </c>
      <c r="P4" s="10" t="s">
        <v>38</v>
      </c>
      <c r="Q4" s="10" t="s">
        <v>40</v>
      </c>
      <c r="R4" s="10" t="s">
        <v>47</v>
      </c>
      <c r="S4" s="16"/>
      <c r="T4" s="17"/>
      <c r="U4" s="17"/>
      <c r="V4" s="25" t="s">
        <v>20</v>
      </c>
      <c r="W4" s="25" t="s">
        <v>20</v>
      </c>
      <c r="X4" s="12">
        <v>1</v>
      </c>
      <c r="Y4" s="12">
        <v>0.5</v>
      </c>
      <c r="Z4" s="19">
        <f>IF(AND(V4="ABC",W4="ABC"),X4+Y4,(IF(V4="ABC",X4,(IF(W4="ABC",Y4,0)))))</f>
        <v>1.5</v>
      </c>
      <c r="AA4" s="19">
        <f>IF(AND(V4="DEF",W4="DEF"),X4+Y4,(IF(V4="DEF",X4,(IF(W4="DEF",Y4,0)))))</f>
        <v>0</v>
      </c>
      <c r="AB4" s="19">
        <f>IF(S4&gt;0,S4,H4)</f>
        <v>3.2</v>
      </c>
      <c r="AC4" s="20">
        <f>(((AB4*0.5)/100)*Z4)/170</f>
        <v>0.0001411764705882353</v>
      </c>
      <c r="AD4" s="20">
        <f>(((AB4*0.5)/100)*AA4)/170</f>
        <v>0</v>
      </c>
      <c r="AE4" s="15">
        <f aca="true" t="shared" si="0" ref="AE4:AE18">AE3+AC4</f>
        <v>0.0002779411764705883</v>
      </c>
      <c r="AF4" s="15">
        <f aca="true" t="shared" si="1" ref="AF4:AF18">AF3+AD4</f>
        <v>6.838235294117648E-05</v>
      </c>
    </row>
    <row r="5" spans="1:32" ht="12.75">
      <c r="A5" s="9" t="s">
        <v>15</v>
      </c>
      <c r="B5" s="10" t="s">
        <v>6</v>
      </c>
      <c r="C5" s="10" t="s">
        <v>7</v>
      </c>
      <c r="D5" s="9">
        <v>62703</v>
      </c>
      <c r="E5" s="27">
        <v>45571</v>
      </c>
      <c r="F5" s="27">
        <v>45575</v>
      </c>
      <c r="G5" s="10" t="s">
        <v>12</v>
      </c>
      <c r="H5" s="12">
        <v>0.5</v>
      </c>
      <c r="I5" s="37">
        <v>1</v>
      </c>
      <c r="J5" s="38" t="s">
        <v>88</v>
      </c>
      <c r="K5" s="10" t="s">
        <v>16</v>
      </c>
      <c r="L5" s="10" t="s">
        <v>94</v>
      </c>
      <c r="M5" s="10" t="s">
        <v>9</v>
      </c>
      <c r="N5" s="10" t="s">
        <v>12</v>
      </c>
      <c r="O5" s="10" t="s">
        <v>8</v>
      </c>
      <c r="P5" s="10" t="s">
        <v>38</v>
      </c>
      <c r="R5" s="10" t="s">
        <v>47</v>
      </c>
      <c r="S5" s="50">
        <f>(H5+H6)/2</f>
        <v>0.6</v>
      </c>
      <c r="T5" s="51">
        <f>IF(AND(H5&gt;=4,H6&gt;=4),ABS((H5-H6)/((H5+H6)/2)),IF(AND(H5&lt;4,H6&lt;4),,"Review Result"))</f>
        <v>0</v>
      </c>
      <c r="U5" s="51">
        <f>IF(AND(H5&lt;4,H6&lt;4),ABS((H5-H6)/((H5+H6)/2)),)</f>
        <v>0.33333333333333326</v>
      </c>
      <c r="V5" s="49" t="s">
        <v>27</v>
      </c>
      <c r="W5" s="49" t="s">
        <v>27</v>
      </c>
      <c r="X5" s="13">
        <v>1</v>
      </c>
      <c r="Y5" s="13">
        <v>0.5</v>
      </c>
      <c r="Z5" s="14">
        <f>IF(AND(V5="ABC",W5="ABC"),X5+Y5,(IF(V5="ABC",X5,(IF(W5="ABC",Y5,0)))))</f>
        <v>0</v>
      </c>
      <c r="AA5" s="14">
        <f>IF(AND(V5="DEF",W5="DEF"),X5+Y5,(IF(V5="DEF",X5,(IF(W5="DEF",Y5,0)))))</f>
        <v>1.5</v>
      </c>
      <c r="AB5" s="14">
        <f>IF(S5&gt;0,S5,H5)</f>
        <v>0.6</v>
      </c>
      <c r="AC5" s="15">
        <f>(((AB5*0.5)/100)*Z5)/170</f>
        <v>0</v>
      </c>
      <c r="AD5" s="15">
        <f>(((AB5*0.5)/100)*AA5)/170</f>
        <v>2.6470588235294122E-05</v>
      </c>
      <c r="AE5" s="15">
        <f t="shared" si="0"/>
        <v>0.0002779411764705883</v>
      </c>
      <c r="AF5" s="15">
        <f t="shared" si="1"/>
        <v>9.485294117647061E-05</v>
      </c>
    </row>
    <row r="6" spans="1:32" ht="12.75">
      <c r="A6" s="9" t="s">
        <v>15</v>
      </c>
      <c r="B6" s="10" t="s">
        <v>6</v>
      </c>
      <c r="C6" s="10" t="s">
        <v>7</v>
      </c>
      <c r="D6" s="9">
        <v>62704</v>
      </c>
      <c r="E6" s="27">
        <v>45571</v>
      </c>
      <c r="F6" s="27">
        <v>45575</v>
      </c>
      <c r="G6" s="10" t="s">
        <v>12</v>
      </c>
      <c r="H6" s="12">
        <v>0.7</v>
      </c>
      <c r="I6" s="37">
        <v>1</v>
      </c>
      <c r="J6" s="38" t="s">
        <v>88</v>
      </c>
      <c r="K6" s="10" t="s">
        <v>16</v>
      </c>
      <c r="L6" s="10" t="s">
        <v>94</v>
      </c>
      <c r="M6" s="10" t="s">
        <v>9</v>
      </c>
      <c r="N6" s="10" t="s">
        <v>12</v>
      </c>
      <c r="O6" s="10" t="s">
        <v>8</v>
      </c>
      <c r="P6" s="10" t="s">
        <v>38</v>
      </c>
      <c r="Q6" s="10" t="s">
        <v>41</v>
      </c>
      <c r="R6" s="10" t="s">
        <v>47</v>
      </c>
      <c r="S6" s="50"/>
      <c r="T6" s="51"/>
      <c r="U6" s="51"/>
      <c r="V6" s="49"/>
      <c r="W6" s="49"/>
      <c r="X6" s="13"/>
      <c r="Y6" s="13"/>
      <c r="Z6" s="14"/>
      <c r="AA6" s="14"/>
      <c r="AB6" s="14"/>
      <c r="AC6" s="15"/>
      <c r="AD6" s="15"/>
      <c r="AE6" s="15">
        <f t="shared" si="0"/>
        <v>0.0002779411764705883</v>
      </c>
      <c r="AF6" s="15">
        <f t="shared" si="1"/>
        <v>9.485294117647061E-05</v>
      </c>
    </row>
    <row r="7" spans="1:32" ht="12.75">
      <c r="A7" s="9" t="s">
        <v>19</v>
      </c>
      <c r="B7" s="10" t="s">
        <v>6</v>
      </c>
      <c r="C7" s="10" t="s">
        <v>7</v>
      </c>
      <c r="D7" s="9">
        <v>62702</v>
      </c>
      <c r="E7" s="27">
        <v>45576</v>
      </c>
      <c r="F7" s="27">
        <v>45579</v>
      </c>
      <c r="G7" s="10" t="s">
        <v>8</v>
      </c>
      <c r="H7" s="12">
        <v>22.8</v>
      </c>
      <c r="I7" s="37">
        <v>1</v>
      </c>
      <c r="J7" s="10" t="s">
        <v>14</v>
      </c>
      <c r="K7" s="10" t="s">
        <v>14</v>
      </c>
      <c r="L7" s="10" t="s">
        <v>94</v>
      </c>
      <c r="M7" s="10" t="s">
        <v>9</v>
      </c>
      <c r="N7" s="10" t="s">
        <v>12</v>
      </c>
      <c r="O7" s="10" t="s">
        <v>8</v>
      </c>
      <c r="R7" s="10" t="s">
        <v>47</v>
      </c>
      <c r="S7" s="50">
        <f>(H7+H8)/2</f>
        <v>26.450000000000003</v>
      </c>
      <c r="T7" s="51">
        <f>IF(AND(H7&gt;=4,H8&gt;=4),ABS((H7-H8)/((H7+H8)/2)),IF(AND(H7&lt;4,H8&lt;4),,"Review Result"))</f>
        <v>0.275992438563327</v>
      </c>
      <c r="U7" s="51">
        <f>IF(AND(H7&lt;4,H8&lt;4),ABS((H7-H8)/((H7+H8)/2)),)</f>
        <v>0</v>
      </c>
      <c r="V7" s="49" t="s">
        <v>27</v>
      </c>
      <c r="W7" s="49" t="s">
        <v>20</v>
      </c>
      <c r="X7" s="13">
        <v>1</v>
      </c>
      <c r="Y7" s="13">
        <v>0.5</v>
      </c>
      <c r="Z7" s="14">
        <f>IF(AND(V7="ABC",W7="ABC"),X7+Y7,(IF(V7="ABC",X7,(IF(W7="ABC",Y7,0)))))</f>
        <v>0.5</v>
      </c>
      <c r="AA7" s="14">
        <f>IF(AND(V7="DEF",W7="DEF"),X7+Y7,(IF(V7="DEF",X7,(IF(W7="DEF",Y7,0)))))</f>
        <v>1</v>
      </c>
      <c r="AB7" s="14">
        <f>IF(S7&gt;0,S7,H7)</f>
        <v>26.450000000000003</v>
      </c>
      <c r="AC7" s="15">
        <f>(((AB7*0.5)/100)*Z7)/170</f>
        <v>0.0003889705882352941</v>
      </c>
      <c r="AD7" s="15">
        <f>(((AB7*0.5)/100)*AA7)/170</f>
        <v>0.0007779411764705882</v>
      </c>
      <c r="AE7" s="15">
        <f t="shared" si="0"/>
        <v>0.0006669117647058825</v>
      </c>
      <c r="AF7" s="15">
        <f t="shared" si="1"/>
        <v>0.0008727941176470588</v>
      </c>
    </row>
    <row r="8" spans="1:32" ht="12.75">
      <c r="A8" s="9" t="s">
        <v>19</v>
      </c>
      <c r="B8" s="10" t="s">
        <v>6</v>
      </c>
      <c r="C8" s="10" t="s">
        <v>7</v>
      </c>
      <c r="D8" s="9">
        <v>62702</v>
      </c>
      <c r="E8" s="27">
        <v>45576</v>
      </c>
      <c r="F8" s="27">
        <v>45579</v>
      </c>
      <c r="G8" s="10" t="s">
        <v>8</v>
      </c>
      <c r="H8" s="12">
        <v>30.1</v>
      </c>
      <c r="I8" s="37">
        <v>1</v>
      </c>
      <c r="J8" s="10" t="s">
        <v>14</v>
      </c>
      <c r="K8" s="10" t="s">
        <v>14</v>
      </c>
      <c r="L8" s="10" t="s">
        <v>94</v>
      </c>
      <c r="M8" s="10" t="s">
        <v>9</v>
      </c>
      <c r="N8" s="10" t="s">
        <v>12</v>
      </c>
      <c r="O8" s="10" t="s">
        <v>8</v>
      </c>
      <c r="R8" s="10" t="s">
        <v>47</v>
      </c>
      <c r="S8" s="50"/>
      <c r="T8" s="51"/>
      <c r="U8" s="51"/>
      <c r="V8" s="49"/>
      <c r="W8" s="49"/>
      <c r="X8" s="13"/>
      <c r="Y8" s="13"/>
      <c r="Z8" s="14"/>
      <c r="AA8" s="14"/>
      <c r="AB8" s="14"/>
      <c r="AC8" s="15"/>
      <c r="AD8" s="15"/>
      <c r="AE8" s="15">
        <f t="shared" si="0"/>
        <v>0.0006669117647058825</v>
      </c>
      <c r="AF8" s="15">
        <f t="shared" si="1"/>
        <v>0.0008727941176470588</v>
      </c>
    </row>
    <row r="9" spans="1:32" ht="12.75">
      <c r="A9" s="9" t="s">
        <v>5</v>
      </c>
      <c r="B9" s="10" t="s">
        <v>6</v>
      </c>
      <c r="C9" s="10" t="s">
        <v>7</v>
      </c>
      <c r="D9" s="9">
        <v>62704</v>
      </c>
      <c r="E9" s="27">
        <v>45597</v>
      </c>
      <c r="F9" s="27">
        <v>45599</v>
      </c>
      <c r="G9" s="10" t="s">
        <v>8</v>
      </c>
      <c r="H9" s="12">
        <v>126.2</v>
      </c>
      <c r="I9" s="37">
        <v>1</v>
      </c>
      <c r="J9" s="10" t="s">
        <v>51</v>
      </c>
      <c r="K9" s="10" t="s">
        <v>35</v>
      </c>
      <c r="L9" s="10" t="s">
        <v>37</v>
      </c>
      <c r="M9" s="10" t="s">
        <v>9</v>
      </c>
      <c r="N9" s="10" t="s">
        <v>12</v>
      </c>
      <c r="O9" s="10" t="s">
        <v>8</v>
      </c>
      <c r="P9" s="10" t="s">
        <v>38</v>
      </c>
      <c r="Q9" s="10" t="s">
        <v>43</v>
      </c>
      <c r="R9" s="10" t="s">
        <v>16</v>
      </c>
      <c r="S9" s="50">
        <f>(H9+H10)/2</f>
        <v>110.2</v>
      </c>
      <c r="T9" s="51">
        <f>IF(AND(H9&gt;=4,H10&gt;=4),ABS((H9-H10)/((H9+H10)/2)),IF(AND(H9&lt;4,H10&lt;4),,"Review Result"))</f>
        <v>0.29038112522686027</v>
      </c>
      <c r="U9" s="51">
        <f>IF(AND(H9&lt;4,H10&lt;4),ABS((H9-H10)/((H9+H10)/2)),)</f>
        <v>0</v>
      </c>
      <c r="V9" s="49" t="s">
        <v>27</v>
      </c>
      <c r="W9" s="49" t="s">
        <v>27</v>
      </c>
      <c r="X9" s="13">
        <v>1</v>
      </c>
      <c r="Y9" s="13">
        <v>0.5</v>
      </c>
      <c r="Z9" s="14">
        <f>IF(AND(V9="ABC",W9="ABC"),X9+Y9,(IF(V9="ABC",X9,(IF(W9="ABC",Y9,0)))))</f>
        <v>0</v>
      </c>
      <c r="AA9" s="14">
        <f>IF(AND(V9="DEF",W9="DEF"),X9+Y9,(IF(V9="DEF",X9,(IF(W9="DEF",Y9,0)))))</f>
        <v>1.5</v>
      </c>
      <c r="AB9" s="14">
        <f>IF(S9&gt;0,S9,H9)</f>
        <v>110.2</v>
      </c>
      <c r="AC9" s="15">
        <f>(((AB9*0.5)/100)*Z9)/170</f>
        <v>0</v>
      </c>
      <c r="AD9" s="15">
        <f>(((AB9*0.5)/100)*AA9)/170</f>
        <v>0.004861764705882353</v>
      </c>
      <c r="AE9" s="15">
        <f t="shared" si="0"/>
        <v>0.0006669117647058825</v>
      </c>
      <c r="AF9" s="15">
        <f t="shared" si="1"/>
        <v>0.005734558823529412</v>
      </c>
    </row>
    <row r="10" spans="1:32" ht="12.75">
      <c r="A10" s="9" t="s">
        <v>5</v>
      </c>
      <c r="B10" s="10" t="s">
        <v>6</v>
      </c>
      <c r="C10" s="10" t="s">
        <v>7</v>
      </c>
      <c r="D10" s="9">
        <v>62704</v>
      </c>
      <c r="E10" s="27">
        <v>45597</v>
      </c>
      <c r="F10" s="27">
        <v>45599</v>
      </c>
      <c r="G10" s="10" t="s">
        <v>8</v>
      </c>
      <c r="H10" s="12">
        <v>94.2</v>
      </c>
      <c r="I10" s="37">
        <v>0</v>
      </c>
      <c r="J10" s="10" t="s">
        <v>51</v>
      </c>
      <c r="K10" s="10" t="s">
        <v>35</v>
      </c>
      <c r="L10" s="10" t="s">
        <v>37</v>
      </c>
      <c r="M10" s="10" t="s">
        <v>9</v>
      </c>
      <c r="N10" s="10" t="s">
        <v>12</v>
      </c>
      <c r="O10" s="10" t="s">
        <v>8</v>
      </c>
      <c r="P10" s="10" t="s">
        <v>38</v>
      </c>
      <c r="R10" s="10" t="s">
        <v>47</v>
      </c>
      <c r="S10" s="50"/>
      <c r="T10" s="51"/>
      <c r="U10" s="51"/>
      <c r="V10" s="49"/>
      <c r="W10" s="49"/>
      <c r="X10" s="13"/>
      <c r="Y10" s="13"/>
      <c r="Z10" s="14"/>
      <c r="AA10" s="14"/>
      <c r="AB10" s="14"/>
      <c r="AC10" s="15"/>
      <c r="AD10" s="15"/>
      <c r="AE10" s="15">
        <f t="shared" si="0"/>
        <v>0.0006669117647058825</v>
      </c>
      <c r="AF10" s="15">
        <f t="shared" si="1"/>
        <v>0.005734558823529412</v>
      </c>
    </row>
    <row r="11" spans="1:32" ht="12.75">
      <c r="A11" s="9" t="s">
        <v>13</v>
      </c>
      <c r="B11" s="10" t="s">
        <v>6</v>
      </c>
      <c r="C11" s="10" t="s">
        <v>7</v>
      </c>
      <c r="D11" s="9">
        <v>62702</v>
      </c>
      <c r="E11" s="27">
        <v>45600</v>
      </c>
      <c r="F11" s="27">
        <v>45603</v>
      </c>
      <c r="G11" s="10" t="s">
        <v>8</v>
      </c>
      <c r="H11" s="12">
        <v>10.4</v>
      </c>
      <c r="I11" s="37">
        <v>0</v>
      </c>
      <c r="J11" s="39" t="s">
        <v>51</v>
      </c>
      <c r="K11" s="10" t="s">
        <v>11</v>
      </c>
      <c r="L11" s="10" t="s">
        <v>94</v>
      </c>
      <c r="M11" s="10" t="s">
        <v>9</v>
      </c>
      <c r="N11" s="10" t="s">
        <v>12</v>
      </c>
      <c r="O11" s="10" t="s">
        <v>8</v>
      </c>
      <c r="R11" s="10" t="s">
        <v>47</v>
      </c>
      <c r="S11" s="16"/>
      <c r="V11" s="25" t="s">
        <v>20</v>
      </c>
      <c r="W11" s="25" t="s">
        <v>20</v>
      </c>
      <c r="X11" s="12">
        <v>1</v>
      </c>
      <c r="Y11" s="12">
        <v>0.5</v>
      </c>
      <c r="Z11" s="19">
        <f>IF(AND(V11="ABC",W11="ABC"),X11+Y11,(IF(V11="ABC",X11,(IF(W11="ABC",Y11,0)))))</f>
        <v>1.5</v>
      </c>
      <c r="AA11" s="19">
        <f>IF(AND(V11="DEF",W11="DEF"),X11+Y11,(IF(V11="DEF",X11,(IF(W11="DEF",Y11,0)))))</f>
        <v>0</v>
      </c>
      <c r="AB11" s="19">
        <f>IF(S11&gt;0,S11,H11)</f>
        <v>10.4</v>
      </c>
      <c r="AC11" s="20">
        <f>(((AB11*0.5)/100)*Z11)/170</f>
        <v>0.0004588235294117648</v>
      </c>
      <c r="AD11" s="20">
        <f>(((AB11*0.5)/100)*AA11)/170</f>
        <v>0</v>
      </c>
      <c r="AE11" s="15">
        <f t="shared" si="0"/>
        <v>0.0011257352941176472</v>
      </c>
      <c r="AF11" s="15">
        <f t="shared" si="1"/>
        <v>0.005734558823529412</v>
      </c>
    </row>
    <row r="12" spans="1:32" ht="12.75">
      <c r="A12" s="9" t="s">
        <v>15</v>
      </c>
      <c r="B12" s="10" t="s">
        <v>6</v>
      </c>
      <c r="C12" s="10" t="s">
        <v>7</v>
      </c>
      <c r="D12" s="9">
        <v>62703</v>
      </c>
      <c r="E12" s="27">
        <v>45602</v>
      </c>
      <c r="F12" s="27">
        <v>45606</v>
      </c>
      <c r="G12" s="10" t="s">
        <v>12</v>
      </c>
      <c r="H12" s="12">
        <v>0.5</v>
      </c>
      <c r="I12" s="37">
        <v>0</v>
      </c>
      <c r="J12" s="39" t="s">
        <v>88</v>
      </c>
      <c r="K12" s="10" t="s">
        <v>16</v>
      </c>
      <c r="L12" s="10" t="s">
        <v>94</v>
      </c>
      <c r="M12" s="10" t="s">
        <v>9</v>
      </c>
      <c r="N12" s="10" t="s">
        <v>12</v>
      </c>
      <c r="O12" s="10" t="s">
        <v>8</v>
      </c>
      <c r="P12" s="10" t="s">
        <v>38</v>
      </c>
      <c r="Q12" s="10" t="s">
        <v>42</v>
      </c>
      <c r="R12" s="10" t="s">
        <v>47</v>
      </c>
      <c r="S12" s="50">
        <f>(H12+H13)/2</f>
        <v>0.95</v>
      </c>
      <c r="T12" s="51">
        <f>IF(AND(H12&gt;=4,H13&gt;=4),ABS((H12-H13)/((H12+H13)/2)),IF(AND(H12&lt;4,H13&lt;4),,"Review Result"))</f>
        <v>0</v>
      </c>
      <c r="U12" s="51">
        <f>IF(AND(H12&lt;4,H13&lt;4),ABS((H12-H13)/((H12+H13)/2)),)</f>
        <v>0.9473684210526315</v>
      </c>
      <c r="V12" s="49" t="s">
        <v>20</v>
      </c>
      <c r="W12" s="49" t="s">
        <v>20</v>
      </c>
      <c r="X12" s="13">
        <v>1</v>
      </c>
      <c r="Y12" s="13">
        <v>0.5</v>
      </c>
      <c r="Z12" s="14">
        <f>IF(AND(V12="ABC",W12="ABC"),X12+Y12,(IF(V12="ABC",X12,(IF(W12="ABC",Y12,0)))))</f>
        <v>1.5</v>
      </c>
      <c r="AA12" s="14">
        <f>IF(AND(V12="DEF",W12="DEF"),X12+Y12,(IF(V12="DEF",X12,(IF(W12="DEF",Y12,0)))))</f>
        <v>0</v>
      </c>
      <c r="AB12" s="14">
        <f>IF(S12&gt;0,S12,H12)</f>
        <v>0.95</v>
      </c>
      <c r="AC12" s="15">
        <f>(((AB12*0.5)/100)*Z12)/170</f>
        <v>4.191176470588235E-05</v>
      </c>
      <c r="AD12" s="15">
        <f>(((AB12*0.5)/100)*AA12)/170</f>
        <v>0</v>
      </c>
      <c r="AE12" s="15">
        <f t="shared" si="0"/>
        <v>0.0011676470588235296</v>
      </c>
      <c r="AF12" s="15">
        <f t="shared" si="1"/>
        <v>0.005734558823529412</v>
      </c>
    </row>
    <row r="13" spans="1:32" ht="12.75">
      <c r="A13" s="9" t="s">
        <v>15</v>
      </c>
      <c r="B13" s="10" t="s">
        <v>6</v>
      </c>
      <c r="C13" s="10" t="s">
        <v>7</v>
      </c>
      <c r="D13" s="9">
        <v>62704</v>
      </c>
      <c r="E13" s="27">
        <v>45602</v>
      </c>
      <c r="F13" s="27">
        <v>45606</v>
      </c>
      <c r="G13" s="10" t="s">
        <v>12</v>
      </c>
      <c r="H13" s="12">
        <v>1.4</v>
      </c>
      <c r="I13" s="37">
        <v>0</v>
      </c>
      <c r="J13" s="39" t="s">
        <v>88</v>
      </c>
      <c r="K13" s="10" t="s">
        <v>16</v>
      </c>
      <c r="L13" s="10" t="s">
        <v>94</v>
      </c>
      <c r="M13" s="10" t="s">
        <v>9</v>
      </c>
      <c r="N13" s="10" t="s">
        <v>12</v>
      </c>
      <c r="O13" s="10" t="s">
        <v>8</v>
      </c>
      <c r="P13" s="10" t="s">
        <v>38</v>
      </c>
      <c r="R13" s="10" t="s">
        <v>47</v>
      </c>
      <c r="S13" s="50"/>
      <c r="T13" s="51"/>
      <c r="U13" s="51"/>
      <c r="V13" s="49"/>
      <c r="W13" s="49"/>
      <c r="X13" s="13"/>
      <c r="Y13" s="13"/>
      <c r="Z13" s="14"/>
      <c r="AA13" s="14"/>
      <c r="AB13" s="14"/>
      <c r="AC13" s="15"/>
      <c r="AD13" s="15"/>
      <c r="AE13" s="15">
        <f t="shared" si="0"/>
        <v>0.0011676470588235296</v>
      </c>
      <c r="AF13" s="15">
        <f t="shared" si="1"/>
        <v>0.005734558823529412</v>
      </c>
    </row>
    <row r="14" spans="1:32" ht="12.75">
      <c r="A14" s="9" t="s">
        <v>19</v>
      </c>
      <c r="B14" s="10" t="s">
        <v>6</v>
      </c>
      <c r="C14" s="10" t="s">
        <v>7</v>
      </c>
      <c r="D14" s="9">
        <v>62702</v>
      </c>
      <c r="E14" s="27">
        <v>45607</v>
      </c>
      <c r="F14" s="27">
        <v>45610</v>
      </c>
      <c r="G14" s="10" t="s">
        <v>8</v>
      </c>
      <c r="H14" s="12">
        <v>52.4</v>
      </c>
      <c r="I14" s="37">
        <v>0</v>
      </c>
      <c r="J14" s="10" t="s">
        <v>14</v>
      </c>
      <c r="K14" s="10" t="s">
        <v>14</v>
      </c>
      <c r="L14" s="10" t="s">
        <v>94</v>
      </c>
      <c r="M14" s="10" t="s">
        <v>9</v>
      </c>
      <c r="N14" s="10" t="s">
        <v>12</v>
      </c>
      <c r="O14" s="10" t="s">
        <v>8</v>
      </c>
      <c r="R14" s="10" t="s">
        <v>11</v>
      </c>
      <c r="S14" s="50">
        <f>(H14+H15)/2</f>
        <v>50.2</v>
      </c>
      <c r="T14" s="51">
        <f>IF(AND(H14&gt;=4,H15&gt;=4),ABS((H14-H15)/((H14+H15)/2)),IF(AND(H14&lt;4,H15&lt;4),,"Review Result"))</f>
        <v>0.08764940239043821</v>
      </c>
      <c r="U14" s="51">
        <f>IF(AND(H14&lt;4,H15&lt;4),ABS((H14-H15)/((H14+H15)/2)),)</f>
        <v>0</v>
      </c>
      <c r="V14" s="49" t="s">
        <v>20</v>
      </c>
      <c r="W14" s="49" t="s">
        <v>27</v>
      </c>
      <c r="X14" s="13">
        <v>1</v>
      </c>
      <c r="Y14" s="13">
        <v>0.5</v>
      </c>
      <c r="Z14" s="14">
        <f>IF(AND(V14="ABC",W14="ABC"),X14+Y14,(IF(V14="ABC",X14,(IF(W14="ABC",Y14,0)))))</f>
        <v>1</v>
      </c>
      <c r="AA14" s="14">
        <f>IF(AND(V14="DEF",W14="DEF"),X14+Y14,(IF(V14="DEF",X14,(IF(W14="DEF",Y14,0)))))</f>
        <v>0.5</v>
      </c>
      <c r="AB14" s="14">
        <f>IF(S14&gt;0,S14,H14)</f>
        <v>50.2</v>
      </c>
      <c r="AC14" s="15">
        <f>(((AB14*0.5)/100)*Z14)/170</f>
        <v>0.0014764705882352942</v>
      </c>
      <c r="AD14" s="15">
        <f>(((AB14*0.5)/100)*AA14)/170</f>
        <v>0.0007382352941176471</v>
      </c>
      <c r="AE14" s="15">
        <f t="shared" si="0"/>
        <v>0.0026441176470588237</v>
      </c>
      <c r="AF14" s="15">
        <f t="shared" si="1"/>
        <v>0.006472794117647059</v>
      </c>
    </row>
    <row r="15" spans="1:32" ht="12.75">
      <c r="A15" s="9" t="s">
        <v>19</v>
      </c>
      <c r="B15" s="10" t="s">
        <v>6</v>
      </c>
      <c r="C15" s="10" t="s">
        <v>7</v>
      </c>
      <c r="D15" s="9">
        <v>62702</v>
      </c>
      <c r="E15" s="27">
        <v>45607</v>
      </c>
      <c r="F15" s="27">
        <v>45610</v>
      </c>
      <c r="G15" s="10" t="s">
        <v>8</v>
      </c>
      <c r="H15" s="12">
        <v>48</v>
      </c>
      <c r="I15" s="37">
        <v>1</v>
      </c>
      <c r="J15" s="10" t="s">
        <v>14</v>
      </c>
      <c r="K15" s="10" t="s">
        <v>14</v>
      </c>
      <c r="L15" s="10" t="s">
        <v>94</v>
      </c>
      <c r="M15" s="10" t="s">
        <v>9</v>
      </c>
      <c r="N15" s="10" t="s">
        <v>12</v>
      </c>
      <c r="O15" s="10" t="s">
        <v>8</v>
      </c>
      <c r="R15" s="10" t="s">
        <v>11</v>
      </c>
      <c r="S15" s="50"/>
      <c r="T15" s="51"/>
      <c r="U15" s="51"/>
      <c r="V15" s="49"/>
      <c r="W15" s="49"/>
      <c r="X15" s="13"/>
      <c r="Y15" s="13"/>
      <c r="Z15" s="14"/>
      <c r="AA15" s="14"/>
      <c r="AB15" s="14"/>
      <c r="AC15" s="15"/>
      <c r="AD15" s="15"/>
      <c r="AE15" s="15">
        <f t="shared" si="0"/>
        <v>0.0026441176470588237</v>
      </c>
      <c r="AF15" s="15">
        <f t="shared" si="1"/>
        <v>0.006472794117647059</v>
      </c>
    </row>
    <row r="16" spans="1:32" ht="12.75">
      <c r="A16" s="9" t="s">
        <v>5</v>
      </c>
      <c r="B16" s="10" t="s">
        <v>6</v>
      </c>
      <c r="C16" s="10" t="s">
        <v>7</v>
      </c>
      <c r="D16" s="9">
        <v>62704</v>
      </c>
      <c r="E16" s="27">
        <v>45617</v>
      </c>
      <c r="F16" s="27">
        <v>45619</v>
      </c>
      <c r="G16" s="10" t="s">
        <v>8</v>
      </c>
      <c r="H16" s="12">
        <v>9.3</v>
      </c>
      <c r="I16" s="37">
        <v>1</v>
      </c>
      <c r="J16" s="10" t="s">
        <v>14</v>
      </c>
      <c r="K16" s="10" t="s">
        <v>14</v>
      </c>
      <c r="L16" s="10" t="s">
        <v>94</v>
      </c>
      <c r="M16" s="10" t="s">
        <v>9</v>
      </c>
      <c r="N16" s="10" t="s">
        <v>8</v>
      </c>
      <c r="O16" s="10" t="s">
        <v>36</v>
      </c>
      <c r="P16" s="10" t="s">
        <v>46</v>
      </c>
      <c r="Q16" s="10" t="s">
        <v>46</v>
      </c>
      <c r="R16" s="10" t="s">
        <v>11</v>
      </c>
      <c r="S16" s="50">
        <f>(H16+H17)/2</f>
        <v>11.4</v>
      </c>
      <c r="T16" s="51">
        <f>IF(AND(H16&gt;=4,H17&gt;=4),ABS((H16-H17)/((H16+H17)/2)),IF(AND(H16&lt;4,H17&lt;4),,"Review Result"))</f>
        <v>0.36842105263157887</v>
      </c>
      <c r="U16" s="51">
        <f>IF(AND(H16&lt;4,H17&lt;4),ABS((H16-H17)/((H16+H17)/2)),)</f>
        <v>0</v>
      </c>
      <c r="V16" s="49" t="s">
        <v>27</v>
      </c>
      <c r="W16" s="49" t="s">
        <v>27</v>
      </c>
      <c r="X16" s="13">
        <v>1</v>
      </c>
      <c r="Y16" s="13">
        <v>0.5</v>
      </c>
      <c r="Z16" s="14">
        <f>IF(AND(V16="ABC",W16="ABC"),X16+Y16,(IF(V16="ABC",X16,(IF(W16="ABC",Y16,0)))))</f>
        <v>0</v>
      </c>
      <c r="AA16" s="14">
        <f>IF(AND(V16="DEF",W16="DEF"),X16+Y16,(IF(V16="DEF",X16,(IF(W16="DEF",Y16,0)))))</f>
        <v>1.5</v>
      </c>
      <c r="AB16" s="14">
        <f>IF(S16&gt;0,S16,H16)</f>
        <v>11.4</v>
      </c>
      <c r="AC16" s="15">
        <f>(((AB16*0.5)/100)*Z16)/170</f>
        <v>0</v>
      </c>
      <c r="AD16" s="15">
        <f>(((AB16*0.5)/100)*AA16)/170</f>
        <v>0.0005029411764705883</v>
      </c>
      <c r="AE16" s="15">
        <f t="shared" si="0"/>
        <v>0.0026441176470588237</v>
      </c>
      <c r="AF16" s="15">
        <f t="shared" si="1"/>
        <v>0.006975735294117647</v>
      </c>
    </row>
    <row r="17" spans="1:32" ht="12.75">
      <c r="A17" s="9" t="s">
        <v>5</v>
      </c>
      <c r="B17" s="10" t="s">
        <v>6</v>
      </c>
      <c r="C17" s="10" t="s">
        <v>7</v>
      </c>
      <c r="D17" s="9">
        <v>62704</v>
      </c>
      <c r="E17" s="27">
        <v>45617</v>
      </c>
      <c r="F17" s="27">
        <v>45619</v>
      </c>
      <c r="G17" s="10" t="s">
        <v>8</v>
      </c>
      <c r="H17" s="12">
        <v>13.5</v>
      </c>
      <c r="I17" s="37">
        <v>1</v>
      </c>
      <c r="J17" s="10" t="s">
        <v>14</v>
      </c>
      <c r="K17" s="10" t="s">
        <v>14</v>
      </c>
      <c r="L17" s="10" t="s">
        <v>94</v>
      </c>
      <c r="M17" s="10" t="s">
        <v>9</v>
      </c>
      <c r="N17" s="10" t="s">
        <v>8</v>
      </c>
      <c r="O17" s="10" t="s">
        <v>36</v>
      </c>
      <c r="P17" s="10" t="s">
        <v>46</v>
      </c>
      <c r="Q17" s="10" t="s">
        <v>46</v>
      </c>
      <c r="R17" s="10" t="s">
        <v>11</v>
      </c>
      <c r="S17" s="50"/>
      <c r="T17" s="51"/>
      <c r="U17" s="51"/>
      <c r="V17" s="49"/>
      <c r="W17" s="49"/>
      <c r="X17" s="13"/>
      <c r="Y17" s="13"/>
      <c r="Z17" s="14"/>
      <c r="AA17" s="14"/>
      <c r="AB17" s="14"/>
      <c r="AC17" s="15"/>
      <c r="AD17" s="15"/>
      <c r="AE17" s="15">
        <f t="shared" si="0"/>
        <v>0.0026441176470588237</v>
      </c>
      <c r="AF17" s="15">
        <f t="shared" si="1"/>
        <v>0.006975735294117647</v>
      </c>
    </row>
    <row r="18" spans="1:32" ht="12.75">
      <c r="A18" s="9" t="s">
        <v>13</v>
      </c>
      <c r="B18" s="10" t="s">
        <v>6</v>
      </c>
      <c r="C18" s="10" t="s">
        <v>7</v>
      </c>
      <c r="D18" s="9">
        <v>62702</v>
      </c>
      <c r="E18" s="27">
        <v>45620</v>
      </c>
      <c r="F18" s="27">
        <v>45623</v>
      </c>
      <c r="G18" s="10" t="s">
        <v>12</v>
      </c>
      <c r="H18" s="12">
        <v>2.8</v>
      </c>
      <c r="I18" s="37">
        <v>1</v>
      </c>
      <c r="J18" s="39" t="s">
        <v>88</v>
      </c>
      <c r="K18" s="10" t="s">
        <v>11</v>
      </c>
      <c r="L18" s="10" t="s">
        <v>94</v>
      </c>
      <c r="M18" s="10" t="s">
        <v>9</v>
      </c>
      <c r="N18" s="10" t="s">
        <v>12</v>
      </c>
      <c r="O18" s="10" t="s">
        <v>8</v>
      </c>
      <c r="P18" s="10" t="s">
        <v>39</v>
      </c>
      <c r="R18" s="10" t="s">
        <v>47</v>
      </c>
      <c r="S18" s="16"/>
      <c r="V18" s="25" t="s">
        <v>20</v>
      </c>
      <c r="W18" s="25" t="s">
        <v>27</v>
      </c>
      <c r="X18" s="12">
        <v>1</v>
      </c>
      <c r="Y18" s="12">
        <v>0.5</v>
      </c>
      <c r="Z18" s="19">
        <f>IF(AND(V18="ABC",W18="ABC"),X18+Y18,(IF(V18="ABC",X18,(IF(W18="ABC",Y18,0)))))</f>
        <v>1</v>
      </c>
      <c r="AA18" s="19">
        <f>IF(AND(V18="DEF",W18="DEF"),X18+Y18,(IF(V18="DEF",X18,(IF(W18="DEF",Y18,0)))))</f>
        <v>0.5</v>
      </c>
      <c r="AB18" s="19">
        <f>IF(S18&gt;0,S18,H18)</f>
        <v>2.8</v>
      </c>
      <c r="AC18" s="20">
        <f>(((AB18*0.5)/100)*Z18)/170</f>
        <v>8.235294117647058E-05</v>
      </c>
      <c r="AD18" s="20">
        <f>(((AB18*0.5)/100)*AA18)/170</f>
        <v>4.117647058823529E-05</v>
      </c>
      <c r="AE18" s="15">
        <f t="shared" si="0"/>
        <v>0.002726470588235294</v>
      </c>
      <c r="AF18" s="15">
        <f t="shared" si="1"/>
        <v>0.007016911764705883</v>
      </c>
    </row>
    <row r="19" spans="1:32" ht="12.75">
      <c r="A19" s="9" t="s">
        <v>15</v>
      </c>
      <c r="B19" s="10" t="s">
        <v>6</v>
      </c>
      <c r="C19" s="10" t="s">
        <v>7</v>
      </c>
      <c r="D19" s="9">
        <v>62703</v>
      </c>
      <c r="E19" s="27">
        <v>45622</v>
      </c>
      <c r="F19" s="27">
        <v>45626</v>
      </c>
      <c r="G19" s="10" t="s">
        <v>12</v>
      </c>
      <c r="H19" s="12">
        <v>0.9</v>
      </c>
      <c r="I19" s="37">
        <v>1</v>
      </c>
      <c r="J19" s="39" t="s">
        <v>88</v>
      </c>
      <c r="K19" s="10" t="s">
        <v>16</v>
      </c>
      <c r="L19" s="10" t="s">
        <v>94</v>
      </c>
      <c r="M19" s="10" t="s">
        <v>9</v>
      </c>
      <c r="N19" s="10" t="s">
        <v>12</v>
      </c>
      <c r="O19" s="10" t="s">
        <v>8</v>
      </c>
      <c r="P19" s="10" t="s">
        <v>39</v>
      </c>
      <c r="R19" s="10" t="s">
        <v>47</v>
      </c>
      <c r="S19" s="50">
        <f>(H19+H20)/2</f>
        <v>0.95</v>
      </c>
      <c r="T19" s="51">
        <f>IF(AND(H19&gt;=4,H20&gt;=4),ABS((H19-H20)/((H19+H20)/2)),IF(AND(H19&lt;4,H20&lt;4),,"Review Result"))</f>
        <v>0</v>
      </c>
      <c r="U19" s="51">
        <f>IF(AND(H19&lt;4,H20&lt;4),ABS((H19-H20)/((H19+H20)/2)),)</f>
        <v>0.10526315789473682</v>
      </c>
      <c r="V19" s="49" t="s">
        <v>27</v>
      </c>
      <c r="W19" s="49" t="s">
        <v>27</v>
      </c>
      <c r="X19" s="13">
        <v>1</v>
      </c>
      <c r="Y19" s="13">
        <v>0.5</v>
      </c>
      <c r="Z19" s="14">
        <f>IF(AND(V19="ABC",W19="ABC"),X19+Y19,(IF(V19="ABC",X19,(IF(W19="ABC",Y19,0)))))</f>
        <v>0</v>
      </c>
      <c r="AA19" s="14">
        <f>IF(AND(V19="DEF",W19="DEF"),X19+Y19,(IF(V19="DEF",X19,(IF(W19="DEF",Y19,0)))))</f>
        <v>1.5</v>
      </c>
      <c r="AB19" s="19">
        <f>IF(S19&gt;0,S19,H19)</f>
        <v>0.95</v>
      </c>
      <c r="AC19" s="20">
        <f>(((AB19*0.5)/100)*Z19)/170</f>
        <v>0</v>
      </c>
      <c r="AD19" s="20">
        <f>(((AB19*0.5)/100)*AA19)/170</f>
        <v>4.191176470588235E-05</v>
      </c>
      <c r="AE19" s="15">
        <f aca="true" t="shared" si="2" ref="AE19:AE30">AE18+AC19</f>
        <v>0.002726470588235294</v>
      </c>
      <c r="AF19" s="15">
        <f aca="true" t="shared" si="3" ref="AF19:AF30">AF18+AD19</f>
        <v>0.007058823529411765</v>
      </c>
    </row>
    <row r="20" spans="1:32" ht="12.75">
      <c r="A20" s="9" t="s">
        <v>15</v>
      </c>
      <c r="B20" s="10" t="s">
        <v>6</v>
      </c>
      <c r="C20" s="10" t="s">
        <v>7</v>
      </c>
      <c r="D20" s="9">
        <v>62704</v>
      </c>
      <c r="E20" s="27">
        <v>45622</v>
      </c>
      <c r="F20" s="27">
        <v>45626</v>
      </c>
      <c r="G20" s="10" t="s">
        <v>8</v>
      </c>
      <c r="H20" s="12">
        <v>1</v>
      </c>
      <c r="I20" s="37">
        <v>1</v>
      </c>
      <c r="J20" s="39" t="s">
        <v>88</v>
      </c>
      <c r="K20" s="10" t="s">
        <v>16</v>
      </c>
      <c r="L20" s="10" t="s">
        <v>94</v>
      </c>
      <c r="M20" s="10" t="s">
        <v>9</v>
      </c>
      <c r="N20" s="10" t="s">
        <v>12</v>
      </c>
      <c r="O20" s="10" t="s">
        <v>8</v>
      </c>
      <c r="R20" s="10" t="s">
        <v>47</v>
      </c>
      <c r="S20" s="50"/>
      <c r="T20" s="51"/>
      <c r="U20" s="51"/>
      <c r="V20" s="49"/>
      <c r="W20" s="49"/>
      <c r="X20" s="13"/>
      <c r="Y20" s="13"/>
      <c r="Z20" s="14"/>
      <c r="AA20" s="14"/>
      <c r="AE20" s="15">
        <f t="shared" si="2"/>
        <v>0.002726470588235294</v>
      </c>
      <c r="AF20" s="15">
        <f t="shared" si="3"/>
        <v>0.007058823529411765</v>
      </c>
    </row>
    <row r="21" spans="1:32" ht="12.75">
      <c r="A21" s="9" t="s">
        <v>19</v>
      </c>
      <c r="B21" s="10" t="s">
        <v>6</v>
      </c>
      <c r="C21" s="10" t="s">
        <v>7</v>
      </c>
      <c r="D21" s="9">
        <v>62702</v>
      </c>
      <c r="E21" s="27">
        <v>45627</v>
      </c>
      <c r="F21" s="27">
        <v>45630</v>
      </c>
      <c r="G21" s="10" t="s">
        <v>8</v>
      </c>
      <c r="H21" s="12">
        <v>8.6</v>
      </c>
      <c r="I21" s="37">
        <v>1</v>
      </c>
      <c r="J21" s="10" t="s">
        <v>14</v>
      </c>
      <c r="K21" s="10" t="s">
        <v>14</v>
      </c>
      <c r="L21" s="10" t="s">
        <v>94</v>
      </c>
      <c r="M21" s="10" t="s">
        <v>9</v>
      </c>
      <c r="N21" s="10" t="s">
        <v>12</v>
      </c>
      <c r="O21" s="10" t="s">
        <v>8</v>
      </c>
      <c r="R21" s="10" t="s">
        <v>47</v>
      </c>
      <c r="S21" s="50">
        <f>(H21+H22)/2</f>
        <v>7.949999999999999</v>
      </c>
      <c r="T21" s="51">
        <f>IF(AND(H21&gt;=4,H22&gt;=4),ABS((H21-H22)/((H21+H22)/2)),IF(AND(H21&lt;4,H22&lt;4),,"Review Result"))</f>
        <v>0.16352201257861634</v>
      </c>
      <c r="U21" s="51">
        <f>IF(AND(H21&lt;4,H22&lt;4),ABS((H21-H22)/((H21+H22)/2)),)</f>
        <v>0</v>
      </c>
      <c r="V21" s="49" t="s">
        <v>27</v>
      </c>
      <c r="W21" s="49" t="s">
        <v>27</v>
      </c>
      <c r="X21" s="13">
        <v>1</v>
      </c>
      <c r="Y21" s="13">
        <v>0.5</v>
      </c>
      <c r="Z21" s="14">
        <f>IF(AND(V21="ABC",W21="ABC"),X21+Y21,(IF(V21="ABC",X21,(IF(W21="ABC",Y21,0)))))</f>
        <v>0</v>
      </c>
      <c r="AA21" s="14">
        <f>IF(AND(V21="DEF",W21="DEF"),X21+Y21,(IF(V21="DEF",X21,(IF(W21="DEF",Y21,0)))))</f>
        <v>1.5</v>
      </c>
      <c r="AB21" s="19">
        <f>IF(S21&gt;0,S21,H21)</f>
        <v>7.949999999999999</v>
      </c>
      <c r="AC21" s="20">
        <f>(((AB21*0.5)/100)*Z21)/170</f>
        <v>0</v>
      </c>
      <c r="AD21" s="20">
        <f>(((AB21*0.5)/100)*AA21)/170</f>
        <v>0.000350735294117647</v>
      </c>
      <c r="AE21" s="15">
        <f t="shared" si="2"/>
        <v>0.002726470588235294</v>
      </c>
      <c r="AF21" s="15">
        <f t="shared" si="3"/>
        <v>0.007409558823529412</v>
      </c>
    </row>
    <row r="22" spans="1:32" ht="12.75">
      <c r="A22" s="9" t="s">
        <v>19</v>
      </c>
      <c r="B22" s="10" t="s">
        <v>6</v>
      </c>
      <c r="C22" s="10" t="s">
        <v>7</v>
      </c>
      <c r="D22" s="9">
        <v>62702</v>
      </c>
      <c r="E22" s="27">
        <v>45627</v>
      </c>
      <c r="F22" s="27">
        <v>45630</v>
      </c>
      <c r="G22" s="10" t="s">
        <v>8</v>
      </c>
      <c r="H22" s="12">
        <v>7.3</v>
      </c>
      <c r="I22" s="37">
        <v>1</v>
      </c>
      <c r="J22" s="10" t="s">
        <v>14</v>
      </c>
      <c r="K22" s="10" t="s">
        <v>14</v>
      </c>
      <c r="L22" s="10" t="s">
        <v>94</v>
      </c>
      <c r="M22" s="10" t="s">
        <v>9</v>
      </c>
      <c r="N22" s="10" t="s">
        <v>12</v>
      </c>
      <c r="O22" s="10" t="s">
        <v>8</v>
      </c>
      <c r="R22" s="10" t="s">
        <v>47</v>
      </c>
      <c r="S22" s="50"/>
      <c r="T22" s="51"/>
      <c r="U22" s="51"/>
      <c r="V22" s="49"/>
      <c r="W22" s="49"/>
      <c r="X22" s="13"/>
      <c r="Y22" s="13"/>
      <c r="Z22" s="14"/>
      <c r="AA22" s="14"/>
      <c r="AE22" s="15">
        <f t="shared" si="2"/>
        <v>0.002726470588235294</v>
      </c>
      <c r="AF22" s="15">
        <f t="shared" si="3"/>
        <v>0.007409558823529412</v>
      </c>
    </row>
    <row r="23" spans="1:32" ht="12.75">
      <c r="A23" s="9" t="s">
        <v>5</v>
      </c>
      <c r="B23" s="10" t="s">
        <v>6</v>
      </c>
      <c r="C23" s="10" t="s">
        <v>7</v>
      </c>
      <c r="D23" s="9">
        <v>62704</v>
      </c>
      <c r="E23" s="27">
        <v>45637</v>
      </c>
      <c r="F23" s="27">
        <v>45639</v>
      </c>
      <c r="G23" s="10" t="s">
        <v>12</v>
      </c>
      <c r="H23" s="12">
        <v>2.3</v>
      </c>
      <c r="I23" s="37">
        <v>1</v>
      </c>
      <c r="J23" s="10" t="s">
        <v>14</v>
      </c>
      <c r="K23" s="10" t="s">
        <v>14</v>
      </c>
      <c r="L23" s="10" t="s">
        <v>94</v>
      </c>
      <c r="M23" s="10" t="s">
        <v>9</v>
      </c>
      <c r="N23" s="10" t="s">
        <v>12</v>
      </c>
      <c r="O23" s="10" t="s">
        <v>8</v>
      </c>
      <c r="P23" s="10" t="s">
        <v>38</v>
      </c>
      <c r="Q23" s="10" t="s">
        <v>44</v>
      </c>
      <c r="R23" s="10" t="s">
        <v>48</v>
      </c>
      <c r="S23" s="50">
        <f>(H23+H24)/2</f>
        <v>2.65</v>
      </c>
      <c r="T23" s="51">
        <f>IF(AND(H23&gt;=4,H24&gt;=4),ABS((H23-H24)/((H23+H24)/2)),IF(AND(H23&lt;4,H24&lt;4),,"Review Result"))</f>
        <v>0</v>
      </c>
      <c r="U23" s="51">
        <f>IF(AND(H23&lt;4,H24&lt;4),ABS((H23-H24)/((H23+H24)/2)),)</f>
        <v>0.26415094339622647</v>
      </c>
      <c r="V23" s="49" t="s">
        <v>20</v>
      </c>
      <c r="W23" s="49" t="s">
        <v>20</v>
      </c>
      <c r="X23" s="13">
        <v>1</v>
      </c>
      <c r="Y23" s="13">
        <v>0.5</v>
      </c>
      <c r="Z23" s="14">
        <f>IF(AND(V23="ABC",W23="ABC"),X23+Y23,(IF(V23="ABC",X23,(IF(W23="ABC",Y23,0)))))</f>
        <v>1.5</v>
      </c>
      <c r="AA23" s="14">
        <f>IF(AND(V23="DEF",W23="DEF"),X23+Y23,(IF(V23="DEF",X23,(IF(W23="DEF",Y23,0)))))</f>
        <v>0</v>
      </c>
      <c r="AB23" s="19">
        <f>IF(S23&gt;0,S23,H23)</f>
        <v>2.65</v>
      </c>
      <c r="AC23" s="20">
        <f>(((AB23*0.5)/100)*Z23)/170</f>
        <v>0.00011691176470588235</v>
      </c>
      <c r="AD23" s="20">
        <f>(((AB23*0.5)/100)*AA23)/170</f>
        <v>0</v>
      </c>
      <c r="AE23" s="15">
        <f t="shared" si="2"/>
        <v>0.0028433823529411765</v>
      </c>
      <c r="AF23" s="15">
        <f t="shared" si="3"/>
        <v>0.007409558823529412</v>
      </c>
    </row>
    <row r="24" spans="1:32" ht="12.75">
      <c r="A24" s="9" t="s">
        <v>5</v>
      </c>
      <c r="B24" s="10" t="s">
        <v>6</v>
      </c>
      <c r="C24" s="10" t="s">
        <v>7</v>
      </c>
      <c r="D24" s="9">
        <v>62704</v>
      </c>
      <c r="E24" s="27">
        <v>45637</v>
      </c>
      <c r="F24" s="27">
        <v>45639</v>
      </c>
      <c r="G24" s="10" t="s">
        <v>12</v>
      </c>
      <c r="H24" s="12">
        <v>3</v>
      </c>
      <c r="I24" s="37">
        <v>1</v>
      </c>
      <c r="J24" s="10" t="s">
        <v>14</v>
      </c>
      <c r="K24" s="10" t="s">
        <v>14</v>
      </c>
      <c r="L24" s="10" t="s">
        <v>94</v>
      </c>
      <c r="M24" s="10" t="s">
        <v>9</v>
      </c>
      <c r="N24" s="10" t="s">
        <v>12</v>
      </c>
      <c r="O24" s="10" t="s">
        <v>8</v>
      </c>
      <c r="P24" s="10" t="s">
        <v>38</v>
      </c>
      <c r="R24" s="10" t="s">
        <v>48</v>
      </c>
      <c r="S24" s="50"/>
      <c r="T24" s="51"/>
      <c r="U24" s="51"/>
      <c r="V24" s="49"/>
      <c r="W24" s="49"/>
      <c r="X24" s="13"/>
      <c r="Y24" s="13"/>
      <c r="Z24" s="14"/>
      <c r="AA24" s="14"/>
      <c r="AE24" s="15">
        <f t="shared" si="2"/>
        <v>0.0028433823529411765</v>
      </c>
      <c r="AF24" s="15">
        <f t="shared" si="3"/>
        <v>0.007409558823529412</v>
      </c>
    </row>
    <row r="25" spans="1:32" ht="12.75">
      <c r="A25" s="9" t="s">
        <v>13</v>
      </c>
      <c r="B25" s="10" t="s">
        <v>6</v>
      </c>
      <c r="C25" s="10" t="s">
        <v>7</v>
      </c>
      <c r="D25" s="9">
        <v>62702</v>
      </c>
      <c r="E25" s="27">
        <v>45640</v>
      </c>
      <c r="F25" s="27">
        <v>45643</v>
      </c>
      <c r="G25" s="10" t="s">
        <v>8</v>
      </c>
      <c r="H25" s="12">
        <v>4.5</v>
      </c>
      <c r="I25" s="37">
        <v>1</v>
      </c>
      <c r="J25" s="39" t="s">
        <v>88</v>
      </c>
      <c r="K25" s="10" t="s">
        <v>11</v>
      </c>
      <c r="L25" s="10" t="s">
        <v>94</v>
      </c>
      <c r="M25" s="10" t="s">
        <v>9</v>
      </c>
      <c r="N25" s="10" t="s">
        <v>12</v>
      </c>
      <c r="O25" s="10" t="s">
        <v>8</v>
      </c>
      <c r="P25" s="10" t="s">
        <v>38</v>
      </c>
      <c r="Q25" s="10" t="s">
        <v>45</v>
      </c>
      <c r="R25" s="10" t="s">
        <v>47</v>
      </c>
      <c r="S25" s="16"/>
      <c r="V25" s="25" t="s">
        <v>20</v>
      </c>
      <c r="W25" s="25" t="s">
        <v>20</v>
      </c>
      <c r="X25" s="12">
        <v>1</v>
      </c>
      <c r="Y25" s="12">
        <v>0.5</v>
      </c>
      <c r="Z25" s="19">
        <f>IF(AND(V25="ABC",W25="ABC"),X25+Y25,(IF(V25="ABC",X25,(IF(W25="ABC",Y25,0)))))</f>
        <v>1.5</v>
      </c>
      <c r="AA25" s="19">
        <f>IF(AND(V25="DEF",W25="DEF"),X25+Y25,(IF(V25="DEF",X25,(IF(W25="DEF",Y25,0)))))</f>
        <v>0</v>
      </c>
      <c r="AB25" s="19">
        <f>IF(S25&gt;0,S25,H25)</f>
        <v>4.5</v>
      </c>
      <c r="AC25" s="20">
        <f>(((AB25*0.5)/100)*Z25)/170</f>
        <v>0.0001985294117647059</v>
      </c>
      <c r="AD25" s="20">
        <f>(((AB25*0.5)/100)*AA25)/170</f>
        <v>0</v>
      </c>
      <c r="AE25" s="15">
        <f t="shared" si="2"/>
        <v>0.0030419117647058824</v>
      </c>
      <c r="AF25" s="15">
        <f t="shared" si="3"/>
        <v>0.007409558823529412</v>
      </c>
    </row>
    <row r="26" spans="1:32" ht="12.75">
      <c r="A26" s="9" t="s">
        <v>15</v>
      </c>
      <c r="B26" s="10" t="s">
        <v>6</v>
      </c>
      <c r="C26" s="10" t="s">
        <v>7</v>
      </c>
      <c r="D26" s="9">
        <v>62703</v>
      </c>
      <c r="E26" s="27">
        <v>45642</v>
      </c>
      <c r="F26" s="27">
        <v>45646</v>
      </c>
      <c r="G26" s="10" t="s">
        <v>8</v>
      </c>
      <c r="H26" s="12">
        <v>3.8</v>
      </c>
      <c r="I26" s="37">
        <v>1</v>
      </c>
      <c r="J26" s="39" t="s">
        <v>88</v>
      </c>
      <c r="K26" s="10" t="s">
        <v>16</v>
      </c>
      <c r="L26" s="10" t="s">
        <v>94</v>
      </c>
      <c r="M26" s="10" t="s">
        <v>9</v>
      </c>
      <c r="N26" s="10" t="s">
        <v>12</v>
      </c>
      <c r="O26" s="10" t="s">
        <v>8</v>
      </c>
      <c r="R26" s="10" t="s">
        <v>47</v>
      </c>
      <c r="S26" s="50">
        <f>(H26+H27)/2</f>
        <v>4</v>
      </c>
      <c r="T26" s="51" t="str">
        <f>IF(AND(H26&gt;=4,H27&gt;=4),ABS((H26-H27)/((H26+H27)/2)),IF(AND(H26&lt;4,H27&lt;4),,"Review Result"))</f>
        <v>Review Result</v>
      </c>
      <c r="U26" s="51">
        <f>IF(AND(H26&lt;4,H27&lt;4),ABS((H26-H27)/((H26+H27)/2)),)</f>
        <v>0</v>
      </c>
      <c r="V26" s="49" t="s">
        <v>20</v>
      </c>
      <c r="W26" s="49" t="s">
        <v>27</v>
      </c>
      <c r="X26" s="13">
        <v>1</v>
      </c>
      <c r="Y26" s="13">
        <v>0.5</v>
      </c>
      <c r="Z26" s="14">
        <f>IF(AND(V26="ABC",W26="ABC"),X26+Y26,(IF(V26="ABC",X26,(IF(W26="ABC",Y26,0)))))</f>
        <v>1</v>
      </c>
      <c r="AA26" s="14">
        <f>IF(AND(V26="DEF",W26="DEF"),X26+Y26,(IF(V26="DEF",X26,(IF(W26="DEF",Y26,0)))))</f>
        <v>0.5</v>
      </c>
      <c r="AB26" s="19">
        <f>IF(S26&gt;0,S26,H26)</f>
        <v>4</v>
      </c>
      <c r="AC26" s="20">
        <f>(((AB26*0.5)/100)*Z26)/170</f>
        <v>0.00011764705882352942</v>
      </c>
      <c r="AD26" s="20">
        <f>(((AB26*0.5)/100)*AA26)/170</f>
        <v>5.882352941176471E-05</v>
      </c>
      <c r="AE26" s="15">
        <f t="shared" si="2"/>
        <v>0.003159558823529412</v>
      </c>
      <c r="AF26" s="15">
        <f t="shared" si="3"/>
        <v>0.007468382352941177</v>
      </c>
    </row>
    <row r="27" spans="1:32" ht="12.75">
      <c r="A27" s="9" t="s">
        <v>15</v>
      </c>
      <c r="B27" s="10" t="s">
        <v>6</v>
      </c>
      <c r="C27" s="10" t="s">
        <v>7</v>
      </c>
      <c r="D27" s="9">
        <v>62704</v>
      </c>
      <c r="E27" s="27">
        <v>45642</v>
      </c>
      <c r="F27" s="27">
        <v>45646</v>
      </c>
      <c r="G27" s="10" t="s">
        <v>8</v>
      </c>
      <c r="H27" s="12">
        <v>4.2</v>
      </c>
      <c r="I27" s="37">
        <v>1</v>
      </c>
      <c r="J27" s="39" t="s">
        <v>88</v>
      </c>
      <c r="K27" s="10" t="s">
        <v>16</v>
      </c>
      <c r="L27" s="10" t="s">
        <v>94</v>
      </c>
      <c r="M27" s="10" t="s">
        <v>9</v>
      </c>
      <c r="N27" s="10" t="s">
        <v>12</v>
      </c>
      <c r="O27" s="10" t="s">
        <v>8</v>
      </c>
      <c r="R27" s="10" t="s">
        <v>47</v>
      </c>
      <c r="S27" s="50"/>
      <c r="T27" s="51"/>
      <c r="U27" s="51"/>
      <c r="V27" s="49"/>
      <c r="W27" s="49"/>
      <c r="X27" s="13"/>
      <c r="Y27" s="13"/>
      <c r="Z27" s="14"/>
      <c r="AA27" s="14"/>
      <c r="AE27" s="15">
        <f t="shared" si="2"/>
        <v>0.003159558823529412</v>
      </c>
      <c r="AF27" s="15">
        <f t="shared" si="3"/>
        <v>0.007468382352941177</v>
      </c>
    </row>
    <row r="28" spans="1:32" ht="12.75">
      <c r="A28" s="9" t="s">
        <v>19</v>
      </c>
      <c r="B28" s="10" t="s">
        <v>6</v>
      </c>
      <c r="C28" s="10" t="s">
        <v>7</v>
      </c>
      <c r="D28" s="9">
        <v>62702</v>
      </c>
      <c r="E28" s="27">
        <v>45647</v>
      </c>
      <c r="F28" s="27">
        <v>45650</v>
      </c>
      <c r="G28" s="10" t="s">
        <v>12</v>
      </c>
      <c r="H28" s="12">
        <v>8.9</v>
      </c>
      <c r="I28" s="37">
        <v>1</v>
      </c>
      <c r="J28" s="10" t="s">
        <v>14</v>
      </c>
      <c r="K28" s="10" t="s">
        <v>14</v>
      </c>
      <c r="L28" s="10" t="s">
        <v>94</v>
      </c>
      <c r="M28" s="10" t="s">
        <v>9</v>
      </c>
      <c r="N28" s="10" t="s">
        <v>12</v>
      </c>
      <c r="O28" s="10" t="s">
        <v>8</v>
      </c>
      <c r="P28" s="10" t="s">
        <v>39</v>
      </c>
      <c r="R28" s="10" t="s">
        <v>47</v>
      </c>
      <c r="S28" s="50">
        <f>(H28+H29)/2</f>
        <v>9.45</v>
      </c>
      <c r="T28" s="51">
        <f>IF(AND(H28&gt;=4,H29&gt;=4),ABS((H28-H29)/((H28+H29)/2)),IF(AND(H28&lt;4,H29&lt;4),,"Review Result"))</f>
        <v>0.11640211640211637</v>
      </c>
      <c r="U28" s="51">
        <f>IF(AND(H28&lt;4,H29&lt;4),ABS((H28-H29)/((H28+H29)/2)),)</f>
        <v>0</v>
      </c>
      <c r="V28" s="49" t="s">
        <v>20</v>
      </c>
      <c r="W28" s="49" t="s">
        <v>20</v>
      </c>
      <c r="X28" s="13">
        <v>1</v>
      </c>
      <c r="Y28" s="13">
        <v>0.5</v>
      </c>
      <c r="Z28" s="14">
        <f>IF(AND(V28="ABC",W28="ABC"),X28+Y28,(IF(V28="ABC",X28,(IF(W28="ABC",Y28,0)))))</f>
        <v>1.5</v>
      </c>
      <c r="AA28" s="14">
        <f>IF(AND(V28="DEF",W28="DEF"),X28+Y28,(IF(V28="DEF",X28,(IF(W28="DEF",Y28,0)))))</f>
        <v>0</v>
      </c>
      <c r="AB28" s="19">
        <f>IF(S28&gt;0,S28,H28)</f>
        <v>9.45</v>
      </c>
      <c r="AC28" s="20">
        <f>(((AB28*0.5)/100)*Z28)/170</f>
        <v>0.00041691176470588234</v>
      </c>
      <c r="AD28" s="20">
        <f>(((AB28*0.5)/100)*AA28)/170</f>
        <v>0</v>
      </c>
      <c r="AE28" s="15">
        <f t="shared" si="2"/>
        <v>0.0035764705882352942</v>
      </c>
      <c r="AF28" s="15">
        <f t="shared" si="3"/>
        <v>0.007468382352941177</v>
      </c>
    </row>
    <row r="29" spans="1:32" ht="12.75">
      <c r="A29" s="9" t="s">
        <v>19</v>
      </c>
      <c r="B29" s="10" t="s">
        <v>6</v>
      </c>
      <c r="C29" s="10" t="s">
        <v>7</v>
      </c>
      <c r="D29" s="9">
        <v>62702</v>
      </c>
      <c r="E29" s="27">
        <v>45647</v>
      </c>
      <c r="F29" s="27">
        <v>45650</v>
      </c>
      <c r="G29" s="10" t="s">
        <v>8</v>
      </c>
      <c r="H29" s="12">
        <v>10</v>
      </c>
      <c r="I29" s="37">
        <v>1</v>
      </c>
      <c r="J29" s="10" t="s">
        <v>14</v>
      </c>
      <c r="K29" s="10" t="s">
        <v>14</v>
      </c>
      <c r="L29" s="10" t="s">
        <v>94</v>
      </c>
      <c r="M29" s="10" t="s">
        <v>9</v>
      </c>
      <c r="N29" s="10" t="s">
        <v>12</v>
      </c>
      <c r="O29" s="10" t="s">
        <v>8</v>
      </c>
      <c r="R29" s="10" t="s">
        <v>47</v>
      </c>
      <c r="S29" s="50"/>
      <c r="T29" s="51"/>
      <c r="U29" s="51"/>
      <c r="V29" s="49"/>
      <c r="W29" s="49"/>
      <c r="X29" s="13"/>
      <c r="Y29" s="13"/>
      <c r="Z29" s="14"/>
      <c r="AA29" s="14"/>
      <c r="AE29" s="15">
        <f t="shared" si="2"/>
        <v>0.0035764705882352942</v>
      </c>
      <c r="AF29" s="15">
        <f t="shared" si="3"/>
        <v>0.007468382352941177</v>
      </c>
    </row>
    <row r="30" spans="1:32" ht="12.75">
      <c r="A30" s="9" t="s">
        <v>5</v>
      </c>
      <c r="B30" s="10" t="s">
        <v>6</v>
      </c>
      <c r="C30" s="10" t="s">
        <v>7</v>
      </c>
      <c r="D30" s="9">
        <v>62704</v>
      </c>
      <c r="E30" s="27">
        <v>45650</v>
      </c>
      <c r="F30" s="27">
        <v>45653</v>
      </c>
      <c r="G30" s="10" t="s">
        <v>8</v>
      </c>
      <c r="H30" s="12">
        <v>1.8</v>
      </c>
      <c r="I30" s="37">
        <v>1</v>
      </c>
      <c r="J30" s="10" t="s">
        <v>14</v>
      </c>
      <c r="K30" s="10" t="s">
        <v>14</v>
      </c>
      <c r="L30" s="10" t="s">
        <v>94</v>
      </c>
      <c r="M30" s="10" t="s">
        <v>9</v>
      </c>
      <c r="N30" s="10" t="s">
        <v>12</v>
      </c>
      <c r="O30" s="10" t="s">
        <v>8</v>
      </c>
      <c r="R30" s="10" t="s">
        <v>47</v>
      </c>
      <c r="S30" s="50">
        <f>(H30+H31)/2</f>
        <v>2.45</v>
      </c>
      <c r="T30" s="51">
        <f>IF(AND(H30&gt;=4,H31&gt;=4),ABS((H30-H31)/((H30+H31)/2)),IF(AND(H30&lt;4,H31&lt;4),,"Review Result"))</f>
        <v>0</v>
      </c>
      <c r="U30" s="51">
        <f>IF(AND(H30&lt;4,H31&lt;4),ABS((H30-H31)/((H30+H31)/2)),)</f>
        <v>0.5306122448979592</v>
      </c>
      <c r="V30" s="49" t="s">
        <v>27</v>
      </c>
      <c r="W30" s="49" t="s">
        <v>27</v>
      </c>
      <c r="X30" s="13">
        <v>1</v>
      </c>
      <c r="Y30" s="13">
        <v>0.5</v>
      </c>
      <c r="Z30" s="14">
        <f>IF(AND(V30="ABC",W30="ABC"),X30+Y30,(IF(V30="ABC",X30,(IF(W30="ABC",Y30,0)))))</f>
        <v>0</v>
      </c>
      <c r="AA30" s="14">
        <f>IF(AND(V30="DEF",W30="DEF"),X30+Y30,(IF(V30="DEF",X30,(IF(W30="DEF",Y30,0)))))</f>
        <v>1.5</v>
      </c>
      <c r="AB30" s="19">
        <f>IF(S30&gt;0,S30,H30)</f>
        <v>2.45</v>
      </c>
      <c r="AC30" s="20">
        <f>(((AB30*0.5)/100)*Z30)/170</f>
        <v>0</v>
      </c>
      <c r="AD30" s="20">
        <f>(((AB30*0.5)/100)*AA30)/170</f>
        <v>0.00010808823529411766</v>
      </c>
      <c r="AE30" s="15">
        <f t="shared" si="2"/>
        <v>0.0035764705882352942</v>
      </c>
      <c r="AF30" s="15">
        <f t="shared" si="3"/>
        <v>0.007576470588235295</v>
      </c>
    </row>
    <row r="31" spans="1:32" ht="12.75">
      <c r="A31" s="9" t="s">
        <v>5</v>
      </c>
      <c r="B31" s="10" t="s">
        <v>6</v>
      </c>
      <c r="C31" s="10" t="s">
        <v>7</v>
      </c>
      <c r="D31" s="9">
        <v>62704</v>
      </c>
      <c r="E31" s="27">
        <v>45650</v>
      </c>
      <c r="F31" s="27">
        <v>45653</v>
      </c>
      <c r="G31" s="10" t="s">
        <v>8</v>
      </c>
      <c r="H31" s="12">
        <v>3.1</v>
      </c>
      <c r="I31" s="37">
        <v>1</v>
      </c>
      <c r="J31" s="10" t="s">
        <v>14</v>
      </c>
      <c r="K31" s="10" t="s">
        <v>14</v>
      </c>
      <c r="L31" s="10" t="s">
        <v>94</v>
      </c>
      <c r="M31" s="10" t="s">
        <v>9</v>
      </c>
      <c r="N31" s="10" t="s">
        <v>12</v>
      </c>
      <c r="O31" s="10" t="s">
        <v>8</v>
      </c>
      <c r="R31" s="10" t="s">
        <v>47</v>
      </c>
      <c r="S31" s="50"/>
      <c r="T31" s="51"/>
      <c r="U31" s="51"/>
      <c r="V31" s="49"/>
      <c r="W31" s="49"/>
      <c r="X31" s="13"/>
      <c r="Y31" s="13"/>
      <c r="Z31" s="14"/>
      <c r="AA31" s="14"/>
      <c r="AE31" s="15">
        <f aca="true" t="shared" si="4" ref="AE31:AF33">AE30+AC31</f>
        <v>0.0035764705882352942</v>
      </c>
      <c r="AF31" s="15">
        <f t="shared" si="4"/>
        <v>0.007576470588235295</v>
      </c>
    </row>
    <row r="32" spans="1:32" ht="12.75">
      <c r="A32" s="9" t="s">
        <v>13</v>
      </c>
      <c r="B32" s="10" t="s">
        <v>6</v>
      </c>
      <c r="C32" s="10" t="s">
        <v>7</v>
      </c>
      <c r="D32" s="9">
        <v>62702</v>
      </c>
      <c r="E32" s="27">
        <v>45651</v>
      </c>
      <c r="F32" s="27">
        <v>45653</v>
      </c>
      <c r="G32" s="10" t="s">
        <v>8</v>
      </c>
      <c r="H32" s="12">
        <v>2.2</v>
      </c>
      <c r="I32" s="37">
        <v>1</v>
      </c>
      <c r="J32" s="39" t="s">
        <v>88</v>
      </c>
      <c r="K32" s="10" t="s">
        <v>11</v>
      </c>
      <c r="L32" s="10" t="s">
        <v>94</v>
      </c>
      <c r="M32" s="10" t="s">
        <v>9</v>
      </c>
      <c r="N32" s="10" t="s">
        <v>12</v>
      </c>
      <c r="O32" s="10" t="s">
        <v>8</v>
      </c>
      <c r="R32" s="10" t="s">
        <v>47</v>
      </c>
      <c r="S32" s="16"/>
      <c r="V32" s="25" t="s">
        <v>20</v>
      </c>
      <c r="W32" s="25" t="s">
        <v>20</v>
      </c>
      <c r="X32" s="12">
        <v>1</v>
      </c>
      <c r="Y32" s="12">
        <v>0.5</v>
      </c>
      <c r="Z32" s="19">
        <f>IF(AND(V32="ABC",W32="ABC"),X32+Y32,(IF(V32="ABC",X32,(IF(W32="ABC",Y32,0)))))</f>
        <v>1.5</v>
      </c>
      <c r="AA32" s="19">
        <f>IF(AND(V32="DEF",W32="DEF"),X32+Y32,(IF(V32="DEF",X32,(IF(W32="DEF",Y32,0)))))</f>
        <v>0</v>
      </c>
      <c r="AB32" s="19">
        <f>IF(S32&gt;0,S32,H32)</f>
        <v>2.2</v>
      </c>
      <c r="AC32" s="20">
        <f>(((AB32*0.5)/100)*Z32)/170</f>
        <v>9.705882352941177E-05</v>
      </c>
      <c r="AD32" s="20">
        <f>(((AB32*0.5)/100)*AA32)/170</f>
        <v>0</v>
      </c>
      <c r="AE32" s="15">
        <f t="shared" si="4"/>
        <v>0.003673529411764706</v>
      </c>
      <c r="AF32" s="15">
        <f t="shared" si="4"/>
        <v>0.007576470588235295</v>
      </c>
    </row>
    <row r="33" spans="1:32" ht="12.75">
      <c r="A33" s="9" t="s">
        <v>33</v>
      </c>
      <c r="B33" s="10" t="s">
        <v>34</v>
      </c>
      <c r="C33" s="10" t="s">
        <v>7</v>
      </c>
      <c r="D33" s="9">
        <v>62624</v>
      </c>
      <c r="E33" s="27">
        <v>45652</v>
      </c>
      <c r="F33" s="27">
        <v>45654</v>
      </c>
      <c r="G33" s="10" t="s">
        <v>8</v>
      </c>
      <c r="H33" s="12">
        <v>12.2</v>
      </c>
      <c r="I33" s="37">
        <v>1</v>
      </c>
      <c r="J33" s="10" t="s">
        <v>14</v>
      </c>
      <c r="K33" s="10" t="s">
        <v>14</v>
      </c>
      <c r="L33" s="10" t="s">
        <v>94</v>
      </c>
      <c r="M33" s="10" t="s">
        <v>9</v>
      </c>
      <c r="N33" s="10" t="s">
        <v>12</v>
      </c>
      <c r="O33" s="10" t="s">
        <v>8</v>
      </c>
      <c r="R33" s="10" t="s">
        <v>47</v>
      </c>
      <c r="S33" s="16"/>
      <c r="V33" s="25" t="s">
        <v>27</v>
      </c>
      <c r="W33" s="25" t="s">
        <v>20</v>
      </c>
      <c r="X33" s="12">
        <v>0.75</v>
      </c>
      <c r="Y33" s="12">
        <v>0.75</v>
      </c>
      <c r="Z33" s="19">
        <f>IF(AND(V33="ABC",W33="ABC"),X33+Y33,(IF(V33="ABC",X33,(IF(W33="ABC",Y33,0)))))</f>
        <v>0.75</v>
      </c>
      <c r="AA33" s="19">
        <f>IF(AND(V33="DEF",W33="DEF"),X33+Y33,(IF(V33="DEF",X33,(IF(W33="DEF",Y33,0)))))</f>
        <v>0.75</v>
      </c>
      <c r="AB33" s="19">
        <f>IF(S33&gt;0,S33,H33)</f>
        <v>12.2</v>
      </c>
      <c r="AC33" s="20">
        <f>(((AB33*0.5)/100)*Z33)/170</f>
        <v>0.00026911764705882355</v>
      </c>
      <c r="AD33" s="20">
        <f>(((AB33*0.5)/100)*AA33)/170</f>
        <v>0.00026911764705882355</v>
      </c>
      <c r="AE33" s="15">
        <f t="shared" si="4"/>
        <v>0.00394264705882353</v>
      </c>
      <c r="AF33" s="15">
        <f t="shared" si="4"/>
        <v>0.007845588235294118</v>
      </c>
    </row>
  </sheetData>
  <sheetProtection/>
  <mergeCells count="65">
    <mergeCell ref="S26:S27"/>
    <mergeCell ref="T26:T27"/>
    <mergeCell ref="U26:U27"/>
    <mergeCell ref="S28:S29"/>
    <mergeCell ref="T28:T29"/>
    <mergeCell ref="U28:U29"/>
    <mergeCell ref="S21:S22"/>
    <mergeCell ref="T21:T22"/>
    <mergeCell ref="U21:U22"/>
    <mergeCell ref="S23:S24"/>
    <mergeCell ref="T23:T24"/>
    <mergeCell ref="U23:U24"/>
    <mergeCell ref="U16:U17"/>
    <mergeCell ref="S19:S20"/>
    <mergeCell ref="T19:T20"/>
    <mergeCell ref="U19:U20"/>
    <mergeCell ref="S2:S3"/>
    <mergeCell ref="S5:S6"/>
    <mergeCell ref="T5:T6"/>
    <mergeCell ref="S16:S17"/>
    <mergeCell ref="T16:T17"/>
    <mergeCell ref="S12:S13"/>
    <mergeCell ref="T12:T13"/>
    <mergeCell ref="T2:T3"/>
    <mergeCell ref="U12:U13"/>
    <mergeCell ref="T7:T8"/>
    <mergeCell ref="U7:U8"/>
    <mergeCell ref="S7:S8"/>
    <mergeCell ref="S9:S10"/>
    <mergeCell ref="T9:T10"/>
    <mergeCell ref="U9:U10"/>
    <mergeCell ref="W2:W3"/>
    <mergeCell ref="S30:S31"/>
    <mergeCell ref="T30:T31"/>
    <mergeCell ref="U30:U31"/>
    <mergeCell ref="V2:V3"/>
    <mergeCell ref="S14:S15"/>
    <mergeCell ref="T14:T15"/>
    <mergeCell ref="U14:U15"/>
    <mergeCell ref="U2:U3"/>
    <mergeCell ref="U5:U6"/>
    <mergeCell ref="V5:V6"/>
    <mergeCell ref="W5:W6"/>
    <mergeCell ref="V7:V8"/>
    <mergeCell ref="W7:W8"/>
    <mergeCell ref="V12:V13"/>
    <mergeCell ref="W12:W13"/>
    <mergeCell ref="V9:V10"/>
    <mergeCell ref="W9:W10"/>
    <mergeCell ref="V14:V15"/>
    <mergeCell ref="W14:W15"/>
    <mergeCell ref="V16:V17"/>
    <mergeCell ref="W16:W17"/>
    <mergeCell ref="V21:V22"/>
    <mergeCell ref="W21:W22"/>
    <mergeCell ref="V19:V20"/>
    <mergeCell ref="W19:W20"/>
    <mergeCell ref="V23:V24"/>
    <mergeCell ref="W23:W24"/>
    <mergeCell ref="V26:V27"/>
    <mergeCell ref="W26:W27"/>
    <mergeCell ref="V30:V31"/>
    <mergeCell ref="W30:W31"/>
    <mergeCell ref="V28:V29"/>
    <mergeCell ref="W28:W29"/>
  </mergeCells>
  <conditionalFormatting sqref="U2:U65536">
    <cfRule type="cellIs" priority="1" dxfId="2" operator="greaterThan" stopIfTrue="1">
      <formula>0.67</formula>
    </cfRule>
    <cfRule type="cellIs" priority="2" dxfId="1" operator="between" stopIfTrue="1">
      <formula>0.5</formula>
      <formula>0.669</formula>
    </cfRule>
    <cfRule type="cellIs" priority="3" dxfId="0" operator="between" stopIfTrue="1">
      <formula>0.25</formula>
      <formula>0.499</formula>
    </cfRule>
  </conditionalFormatting>
  <conditionalFormatting sqref="T2:T15 T18:T65536">
    <cfRule type="cellIs" priority="4" dxfId="2" operator="greaterThan" stopIfTrue="1">
      <formula>36</formula>
    </cfRule>
    <cfRule type="cellIs" priority="5" dxfId="1" operator="between" stopIfTrue="1">
      <formula>0.28</formula>
      <formula>0.359</formula>
    </cfRule>
    <cfRule type="cellIs" priority="6" dxfId="0" operator="between" stopIfTrue="1">
      <formula>0.14</formula>
      <formula>0.279</formula>
    </cfRule>
  </conditionalFormatting>
  <conditionalFormatting sqref="T16:T17">
    <cfRule type="cellIs" priority="7" dxfId="2" operator="greaterThan" stopIfTrue="1">
      <formula>0.36</formula>
    </cfRule>
    <cfRule type="cellIs" priority="8" dxfId="1" operator="between" stopIfTrue="1">
      <formula>0.28</formula>
      <formula>0.359</formula>
    </cfRule>
    <cfRule type="cellIs" priority="9" dxfId="0" operator="between" stopIfTrue="1">
      <formula>0.14</formula>
      <formula>0.279</formula>
    </cfRule>
  </conditionalFormatting>
  <printOptions/>
  <pageMargins left="0.75" right="0.75" top="1" bottom="1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 Dept. of Nuclear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 Division</dc:creator>
  <cp:keywords/>
  <dc:description/>
  <cp:lastModifiedBy>Enstrom, Melinda</cp:lastModifiedBy>
  <cp:lastPrinted>2002-11-06T14:57:38Z</cp:lastPrinted>
  <dcterms:created xsi:type="dcterms:W3CDTF">2002-10-09T20:05:41Z</dcterms:created>
  <dcterms:modified xsi:type="dcterms:W3CDTF">2024-01-02T14:40:15Z</dcterms:modified>
  <cp:category/>
  <cp:version/>
  <cp:contentType/>
  <cp:contentStatus/>
</cp:coreProperties>
</file>